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E3094070-0E01-445D-95CE-F83B0DA8B18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3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8" i="1"/>
  <c r="L8" i="1"/>
  <c r="O32" i="1" l="1"/>
  <c r="M32" i="1"/>
  <c r="J32" i="1"/>
  <c r="H32" i="1"/>
  <c r="G32" i="1"/>
  <c r="L59" i="1" l="1"/>
  <c r="L58" i="1"/>
  <c r="N59" i="1"/>
  <c r="N58" i="1"/>
  <c r="P58" i="1"/>
  <c r="P59" i="1"/>
  <c r="L56" i="1"/>
  <c r="P56" i="1"/>
  <c r="N56" i="1"/>
  <c r="L52" i="1"/>
  <c r="L54" i="1"/>
  <c r="N54" i="1"/>
  <c r="P54" i="1"/>
  <c r="O15" i="1"/>
  <c r="H60" i="1"/>
  <c r="H48" i="1" s="1"/>
  <c r="I55" i="1"/>
  <c r="I56" i="1"/>
  <c r="H61" i="1"/>
  <c r="I63" i="1"/>
  <c r="G48" i="1"/>
  <c r="G47" i="1" s="1"/>
  <c r="G44" i="1"/>
  <c r="G42" i="1"/>
  <c r="G40" i="1" s="1"/>
  <c r="G37" i="1"/>
  <c r="G35" i="1"/>
  <c r="G28" i="1"/>
  <c r="G25" i="1" s="1"/>
  <c r="G22" i="1"/>
  <c r="G19" i="1"/>
  <c r="G17" i="1" s="1"/>
  <c r="G15" i="1"/>
  <c r="G9" i="1"/>
  <c r="H22" i="1"/>
  <c r="H28" i="1"/>
  <c r="H25" i="1" s="1"/>
  <c r="H35" i="1"/>
  <c r="H37" i="1"/>
  <c r="H40" i="1"/>
  <c r="H44" i="1"/>
  <c r="H47" i="1" l="1"/>
  <c r="G8" i="1"/>
  <c r="G73" i="1" s="1"/>
  <c r="J48" i="1"/>
  <c r="P71" i="1"/>
  <c r="N71" i="1"/>
  <c r="L71" i="1"/>
  <c r="P70" i="1"/>
  <c r="N70" i="1"/>
  <c r="L70" i="1"/>
  <c r="N67" i="1"/>
  <c r="P67" i="1"/>
  <c r="P63" i="1"/>
  <c r="L63" i="1"/>
  <c r="N63" i="1"/>
  <c r="P55" i="1"/>
  <c r="N55" i="1"/>
  <c r="L55" i="1"/>
  <c r="P52" i="1"/>
  <c r="N52" i="1"/>
  <c r="I31" i="1"/>
  <c r="L31" i="1"/>
  <c r="N31" i="1"/>
  <c r="P31" i="1"/>
  <c r="I10" i="1" l="1"/>
  <c r="I11" i="1"/>
  <c r="I12" i="1"/>
  <c r="I13" i="1"/>
  <c r="I14" i="1"/>
  <c r="I16" i="1"/>
  <c r="I18" i="1"/>
  <c r="I20" i="1"/>
  <c r="I21" i="1"/>
  <c r="I23" i="1"/>
  <c r="I24" i="1"/>
  <c r="I26" i="1"/>
  <c r="I27" i="1"/>
  <c r="I29" i="1"/>
  <c r="I33" i="1"/>
  <c r="I34" i="1"/>
  <c r="I36" i="1"/>
  <c r="I38" i="1"/>
  <c r="I39" i="1"/>
  <c r="I41" i="1"/>
  <c r="I43" i="1"/>
  <c r="I45" i="1"/>
  <c r="I46" i="1"/>
  <c r="I49" i="1"/>
  <c r="I50" i="1"/>
  <c r="I51" i="1"/>
  <c r="I52" i="1"/>
  <c r="I53" i="1"/>
  <c r="I57" i="1"/>
  <c r="I58" i="1"/>
  <c r="I60" i="1"/>
  <c r="I61" i="1"/>
  <c r="I62" i="1"/>
  <c r="I64" i="1"/>
  <c r="I65" i="1"/>
  <c r="I66" i="1"/>
  <c r="I67" i="1"/>
  <c r="I68" i="1"/>
  <c r="I69" i="1"/>
  <c r="I70" i="1"/>
  <c r="I71" i="1"/>
  <c r="I72" i="1"/>
  <c r="I19" i="1" l="1"/>
  <c r="I42" i="1"/>
  <c r="O25" i="1"/>
  <c r="M25" i="1"/>
  <c r="J25" i="1"/>
  <c r="O9" i="1"/>
  <c r="M9" i="1"/>
  <c r="J9" i="1"/>
  <c r="H9" i="1"/>
  <c r="I30" i="1"/>
  <c r="I9" i="1" l="1"/>
  <c r="I25" i="1"/>
  <c r="I28" i="1"/>
  <c r="I48" i="1"/>
  <c r="P9" i="1"/>
  <c r="P10" i="1"/>
  <c r="P11" i="1"/>
  <c r="P12" i="1"/>
  <c r="P13" i="1"/>
  <c r="P16" i="1"/>
  <c r="P18" i="1"/>
  <c r="P19" i="1"/>
  <c r="P20" i="1"/>
  <c r="P21" i="1"/>
  <c r="P23" i="1"/>
  <c r="P24" i="1"/>
  <c r="P25" i="1"/>
  <c r="P26" i="1"/>
  <c r="P27" i="1"/>
  <c r="P28" i="1"/>
  <c r="P30" i="1"/>
  <c r="P33" i="1"/>
  <c r="P34" i="1"/>
  <c r="P36" i="1"/>
  <c r="P38" i="1"/>
  <c r="P39" i="1"/>
  <c r="P41" i="1"/>
  <c r="P42" i="1"/>
  <c r="P43" i="1"/>
  <c r="P45" i="1"/>
  <c r="P46" i="1"/>
  <c r="P49" i="1"/>
  <c r="P51" i="1"/>
  <c r="P53" i="1"/>
  <c r="P57" i="1"/>
  <c r="P60" i="1"/>
  <c r="P61" i="1"/>
  <c r="P62" i="1"/>
  <c r="P64" i="1"/>
  <c r="P65" i="1"/>
  <c r="P66" i="1"/>
  <c r="P68" i="1"/>
  <c r="P69" i="1"/>
  <c r="P72" i="1"/>
  <c r="N9" i="1"/>
  <c r="N10" i="1"/>
  <c r="N11" i="1"/>
  <c r="N12" i="1"/>
  <c r="N13" i="1"/>
  <c r="N16" i="1"/>
  <c r="N18" i="1"/>
  <c r="N19" i="1"/>
  <c r="N20" i="1"/>
  <c r="N21" i="1"/>
  <c r="N23" i="1"/>
  <c r="N24" i="1"/>
  <c r="N25" i="1"/>
  <c r="N26" i="1"/>
  <c r="N27" i="1"/>
  <c r="N28" i="1"/>
  <c r="N30" i="1"/>
  <c r="N33" i="1"/>
  <c r="N34" i="1"/>
  <c r="N36" i="1"/>
  <c r="N38" i="1"/>
  <c r="N39" i="1"/>
  <c r="N41" i="1"/>
  <c r="N42" i="1"/>
  <c r="N43" i="1"/>
  <c r="N45" i="1"/>
  <c r="N46" i="1"/>
  <c r="N49" i="1"/>
  <c r="N51" i="1"/>
  <c r="N53" i="1"/>
  <c r="N57" i="1"/>
  <c r="N60" i="1"/>
  <c r="N61" i="1"/>
  <c r="N62" i="1"/>
  <c r="N64" i="1"/>
  <c r="N65" i="1"/>
  <c r="N66" i="1"/>
  <c r="N68" i="1"/>
  <c r="N69" i="1"/>
  <c r="N72" i="1"/>
  <c r="L10" i="1"/>
  <c r="L11" i="1"/>
  <c r="L12" i="1"/>
  <c r="L13" i="1"/>
  <c r="L16" i="1"/>
  <c r="L18" i="1"/>
  <c r="L19" i="1"/>
  <c r="L20" i="1"/>
  <c r="L21" i="1"/>
  <c r="L23" i="1"/>
  <c r="L24" i="1"/>
  <c r="L25" i="1"/>
  <c r="L26" i="1"/>
  <c r="L27" i="1"/>
  <c r="L28" i="1"/>
  <c r="L30" i="1"/>
  <c r="L33" i="1"/>
  <c r="L34" i="1"/>
  <c r="L36" i="1"/>
  <c r="L38" i="1"/>
  <c r="L39" i="1"/>
  <c r="L41" i="1"/>
  <c r="L42" i="1"/>
  <c r="L43" i="1"/>
  <c r="L45" i="1"/>
  <c r="L46" i="1"/>
  <c r="L49" i="1"/>
  <c r="L51" i="1"/>
  <c r="L53" i="1"/>
  <c r="L57" i="1"/>
  <c r="L60" i="1"/>
  <c r="L61" i="1"/>
  <c r="L62" i="1"/>
  <c r="L64" i="1"/>
  <c r="L65" i="1"/>
  <c r="L66" i="1"/>
  <c r="L67" i="1"/>
  <c r="L68" i="1"/>
  <c r="L69" i="1"/>
  <c r="L72" i="1"/>
  <c r="O48" i="1"/>
  <c r="O47" i="1" s="1"/>
  <c r="O44" i="1"/>
  <c r="O40" i="1"/>
  <c r="O37" i="1"/>
  <c r="O35" i="1"/>
  <c r="O22" i="1"/>
  <c r="O17" i="1"/>
  <c r="O8" i="1" l="1"/>
  <c r="O73" i="1" s="1"/>
  <c r="I44" i="1"/>
  <c r="M48" i="1" l="1"/>
  <c r="M47" i="1" l="1"/>
  <c r="P48" i="1"/>
  <c r="M15" i="1"/>
  <c r="M17" i="1"/>
  <c r="M22" i="1"/>
  <c r="M35" i="1"/>
  <c r="M37" i="1"/>
  <c r="M40" i="1"/>
  <c r="M44" i="1"/>
  <c r="P15" i="1" l="1"/>
  <c r="P32" i="1"/>
  <c r="P22" i="1"/>
  <c r="P35" i="1"/>
  <c r="P44" i="1"/>
  <c r="P40" i="1"/>
  <c r="P37" i="1"/>
  <c r="P17" i="1"/>
  <c r="P47" i="1"/>
  <c r="M8" i="1"/>
  <c r="J15" i="1"/>
  <c r="N15" i="1" s="1"/>
  <c r="J17" i="1"/>
  <c r="N17" i="1" s="1"/>
  <c r="J22" i="1"/>
  <c r="N22" i="1" s="1"/>
  <c r="N32" i="1"/>
  <c r="J35" i="1"/>
  <c r="N35" i="1" s="1"/>
  <c r="J37" i="1"/>
  <c r="N37" i="1" s="1"/>
  <c r="J40" i="1"/>
  <c r="N40" i="1" s="1"/>
  <c r="J44" i="1"/>
  <c r="L44" i="1" s="1"/>
  <c r="J47" i="1" l="1"/>
  <c r="N47" i="1" s="1"/>
  <c r="L48" i="1"/>
  <c r="N48" i="1"/>
  <c r="N44" i="1"/>
  <c r="M73" i="1"/>
  <c r="P73" i="1" s="1"/>
  <c r="P8" i="1"/>
  <c r="J8" i="1"/>
  <c r="I40" i="1"/>
  <c r="L40" i="1" l="1"/>
  <c r="L9" i="1"/>
  <c r="J73" i="1"/>
  <c r="N73" i="1" s="1"/>
  <c r="N8" i="1"/>
  <c r="I32" i="1"/>
  <c r="I37" i="1"/>
  <c r="I35" i="1"/>
  <c r="I22" i="1"/>
  <c r="H17" i="1"/>
  <c r="I17" i="1" s="1"/>
  <c r="H15" i="1"/>
  <c r="I15" i="1" s="1"/>
  <c r="I47" i="1"/>
  <c r="L47" i="1" l="1"/>
  <c r="L37" i="1"/>
  <c r="L35" i="1"/>
  <c r="L32" i="1"/>
  <c r="L22" i="1"/>
  <c r="L17" i="1"/>
  <c r="L15" i="1"/>
  <c r="H8" i="1"/>
  <c r="I8" i="1" s="1"/>
  <c r="H73" i="1" l="1"/>
  <c r="I73" i="1" s="1"/>
</calcChain>
</file>

<file path=xl/sharedStrings.xml><?xml version="1.0" encoding="utf-8"?>
<sst xmlns="http://schemas.openxmlformats.org/spreadsheetml/2006/main" count="344" uniqueCount="159">
  <si>
    <t>Код дохода</t>
  </si>
  <si>
    <t/>
  </si>
  <si>
    <t>0000</t>
  </si>
  <si>
    <t>110</t>
  </si>
  <si>
    <t>120</t>
  </si>
  <si>
    <t>130</t>
  </si>
  <si>
    <t>430</t>
  </si>
  <si>
    <t>180</t>
  </si>
  <si>
    <t>150</t>
  </si>
  <si>
    <t>Наименование показателя</t>
  </si>
  <si>
    <t>Всего доходов</t>
  </si>
  <si>
    <t>000</t>
  </si>
  <si>
    <t>1 01 02010 01</t>
  </si>
  <si>
    <t>1 01 02020 01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</si>
  <si>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              статьями 227, 227.1 и 228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</si>
  <si>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                   статьей 227 Налогового кодекса Российской Федерации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</si>
  <si>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</si>
  <si>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</si>
  <si>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</si>
  <si>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1 01 02040 01</t>
  </si>
  <si>
    <t xml:space="preserve">1 03 02000 01
</t>
  </si>
  <si>
    <t xml:space="preserve">Налог, взимаемый в связи с применением упрощенной системы налогообложения
</t>
  </si>
  <si>
    <t xml:space="preserve">1 05 01000 00
</t>
  </si>
  <si>
    <t xml:space="preserve">Единый налог на вмененный доход для отдельных видов деятельности
</t>
  </si>
  <si>
    <t xml:space="preserve">1 05 02000 02
</t>
  </si>
  <si>
    <t xml:space="preserve">Единый сельскохозяйственный налог
</t>
  </si>
  <si>
    <t xml:space="preserve">1 05 03000 01
</t>
  </si>
  <si>
    <t xml:space="preserve">Налог, взимаемый в связи с применением патентной системы налогообложения
</t>
  </si>
  <si>
    <t xml:space="preserve">1 05 04000 02
</t>
  </si>
  <si>
    <t xml:space="preserve">1 06 01000 00
</t>
  </si>
  <si>
    <t xml:space="preserve">1 06 06000 00
</t>
  </si>
  <si>
    <t xml:space="preserve">Налог на имущество физических лиц
</t>
  </si>
  <si>
    <t xml:space="preserve">Земельный налог
</t>
  </si>
  <si>
    <t xml:space="preserve">Акцизы по подакцизным товарам (продукции), производимым на территории Российской Федерации
</t>
  </si>
  <si>
    <t xml:space="preserve">1 08 00000 00 </t>
  </si>
  <si>
    <t>Государственная пошлина</t>
  </si>
  <si>
    <t xml:space="preserve">1 03 00000 00
</t>
  </si>
  <si>
    <t>Налоги на товары (работы, услуги), реализуемые на территории Российской Федерации</t>
  </si>
  <si>
    <t>Налоги на совокупный доход</t>
  </si>
  <si>
    <t xml:space="preserve">1 05 00000 00
</t>
  </si>
  <si>
    <t>1 06 00000 00</t>
  </si>
  <si>
    <t>Налог на имущество</t>
  </si>
  <si>
    <t>Доходы от использования имущества, находящегося в государственной  и муниципальной собственности</t>
  </si>
  <si>
    <t>1 11 00000 00</t>
  </si>
  <si>
    <t>Платежи при пользовании природными ресурсами</t>
  </si>
  <si>
    <t>1 12 00000 00</t>
  </si>
  <si>
    <t>Доходы от оказания платных услуг(работ и компенсации затрат государства</t>
  </si>
  <si>
    <t>1 13 00000 00</t>
  </si>
  <si>
    <t>Доходы от продажи материальных и нематериальных активов</t>
  </si>
  <si>
    <t>1 14 00000 00</t>
  </si>
  <si>
    <t>1 16 00000 00</t>
  </si>
  <si>
    <t>Штрафы,санкции, возмещение ущерба</t>
  </si>
  <si>
    <t>Прочие неналоговые доходы</t>
  </si>
  <si>
    <t>1 17 00000 00</t>
  </si>
  <si>
    <t xml:space="preserve">НАЛОГОВЫЕ И НЕНАЛОГОВЫЕ ДОХОДЫ
</t>
  </si>
  <si>
    <t>1 00 00000 00</t>
  </si>
  <si>
    <t xml:space="preserve">НАЛОГИ НА ПРИБЫЛЬ, ДОХОДЫ
</t>
  </si>
  <si>
    <t>1 01 00000 00</t>
  </si>
  <si>
    <t xml:space="preserve">Государственная пошлина по делам, рассматриваемым в судах общей юрисдикции, мировыми судьями
</t>
  </si>
  <si>
    <t xml:space="preserve">1 08 03000 01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</si>
  <si>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</si>
  <si>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 xml:space="preserve">1 08 07000 01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</si>
  <si>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
</t>
  </si>
  <si>
    <t xml:space="preserve">1 11 01000 00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</si>
  <si>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</si>
  <si>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1 11 05000 00 
</t>
  </si>
  <si>
    <t xml:space="preserve">Плата за негативное воздействие на окружающую среду
</t>
  </si>
  <si>
    <t xml:space="preserve">1 12 01000 01 
</t>
  </si>
  <si>
    <t xml:space="preserve">Доходы от оказания платных услуг (работ)
</t>
  </si>
  <si>
    <t xml:space="preserve">1 13 01000 00
</t>
  </si>
  <si>
    <t xml:space="preserve">Доходы от компенсации затрат государства
</t>
  </si>
  <si>
    <t xml:space="preserve">1 13 02000 00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</si>
  <si>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</si>
  <si>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1 14 06000 00
</t>
  </si>
  <si>
    <t xml:space="preserve">Прочие неналоговые доходы
</t>
  </si>
  <si>
    <t xml:space="preserve">1 17 05000 00 
</t>
  </si>
  <si>
    <t xml:space="preserve">БЕЗВОЗМЕЗДНЫЕ ПОСТУПЛЕНИЯ
</t>
  </si>
  <si>
    <t xml:space="preserve">2 00 00000 00
</t>
  </si>
  <si>
    <t xml:space="preserve">БЕЗВОЗМЕЗДНЫЕ ПОСТУПЛЕНИЯ ОТ ДРУГИХ БЮДЖЕТОВ БЮДЖЕТНОЙ СИСТЕМЫ РОССИЙСКОЙ ФЕДЕРАЦИИ
</t>
  </si>
  <si>
    <t xml:space="preserve">2 02 00000 00
</t>
  </si>
  <si>
    <t xml:space="preserve">2 02 15002 00 </t>
  </si>
  <si>
    <t xml:space="preserve">Дотации бюджетам на поддержку мер по обеспечению сбалансированности бюджетов
</t>
  </si>
  <si>
    <t xml:space="preserve">Прочие субсидии
</t>
  </si>
  <si>
    <t xml:space="preserve">2 02 29999 00
</t>
  </si>
  <si>
    <t xml:space="preserve">Субсидии бюджетам на поддержку отрасли культуры
</t>
  </si>
  <si>
    <t xml:space="preserve">2 02 25519 00
</t>
  </si>
  <si>
    <t xml:space="preserve">Субсидии бюджетам на реализацию программ формирования современной городской среды
</t>
  </si>
  <si>
    <t xml:space="preserve"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</si>
  <si>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2 02 25299 00
</t>
  </si>
  <si>
    <t xml:space="preserve">2 02 25555 00
</t>
  </si>
  <si>
    <t xml:space="preserve">Субвенции местным бюджетам на выполнение передаваемых полномочий субъектов Российской Федерации
</t>
  </si>
  <si>
    <t xml:space="preserve">2 02 30024 00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</si>
  <si>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</si>
  <si>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2 02 30029 00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</si>
  <si>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</si>
  <si>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2 02 35120 00
</t>
  </si>
  <si>
    <t xml:space="preserve">Субвенции бюджетам на выплату единовременного пособия при всех формах устройства детей, лишенных родительского попечения, в семью
</t>
  </si>
  <si>
    <t xml:space="preserve">2 02 35260 00
</t>
  </si>
  <si>
    <t xml:space="preserve"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</si>
  <si>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2 02 35304 00
</t>
  </si>
  <si>
    <t xml:space="preserve">Субвенции бюджетам на государственную регистрацию актов гражданского состояния
</t>
  </si>
  <si>
    <t xml:space="preserve">2 02 35930 00
</t>
  </si>
  <si>
    <t xml:space="preserve"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</si>
  <si>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2 02 45303 00
</t>
  </si>
  <si>
    <t>1 08 04000 01</t>
  </si>
  <si>
    <t>1 09 00000 00</t>
  </si>
  <si>
    <t>1 09 04000 00</t>
  </si>
  <si>
    <t>1 14 02000 00</t>
  </si>
  <si>
    <t>1 17 01000 00</t>
  </si>
  <si>
    <t>2 02 35118 00</t>
  </si>
  <si>
    <t xml:space="preserve"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</si>
  <si>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2 02 25097 00</t>
  </si>
  <si>
    <t>2 02 35469 00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</si>
  <si>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</si>
  <si>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ЗАДОЛЖЕННОСТЬ И ПЕРЕРАСЧЕТЫ ПО ОТМЕНЕННЫМ НАЛОГАМ, СБОРАМ И ИНЫМ ОБЯЗАТЕЛЬНЫМ ПЛАТЕЖАМ
</t>
  </si>
  <si>
    <t xml:space="preserve">Налоги на имущество
</t>
  </si>
  <si>
    <t xml:space="preserve">Доходы от реализации имущества, находящегося в собственности Российской Федерации (за исключением движимого имущества федеральных бюджетных и автономных учреждений, а также имущества федеральных государственных унитарных предприятий, в том числе казенных), в части реализации основных средств по указанному имуществу
</t>
  </si>
  <si>
    <t>410</t>
  </si>
  <si>
    <t xml:space="preserve">Невыясненные поступления
</t>
  </si>
  <si>
    <t xml:space="preserve">Субвенции бюджетам на осуществление первичного воинского учета на территориях, где отсутствуют военные комиссариаты
</t>
  </si>
  <si>
    <t xml:space="preserve">Субвенции бюджетам на проведение Всероссийской переписи населения 2020 года
</t>
  </si>
  <si>
    <t>рублей</t>
  </si>
  <si>
    <t>Сумма на 2023 год (план)</t>
  </si>
  <si>
    <t>Отклонение 2023/2022</t>
  </si>
  <si>
    <t>5=4-3</t>
  </si>
  <si>
    <t>7=6-4</t>
  </si>
  <si>
    <t>9=8-6</t>
  </si>
  <si>
    <t>11=10-8</t>
  </si>
  <si>
    <t>Сумма на 2024 год (план)</t>
  </si>
  <si>
    <t>Отклонение 2024/2023</t>
  </si>
  <si>
    <t>Государственная пошлина за выдачу разрешения на установку рекламной конструкции</t>
  </si>
  <si>
    <t>1 08 07150 01</t>
  </si>
  <si>
    <t>Налог на доходы физических лиц в части суммы налога, превышающей 650000 рублей, относящейся к части налоговой базы, превышающей 5000000 рублей (за исключением налога на доходы физических лиц с сумм прибыли контролируемой ностранной компании, в том числе фиксированной прибыли контролируемой иностранной компании)</t>
  </si>
  <si>
    <t>1 01 02080 01</t>
  </si>
  <si>
    <t>Прочие дотации</t>
  </si>
  <si>
    <t xml:space="preserve">2 02 19999 00 </t>
  </si>
  <si>
    <t>Субсидии бюджетам настроительство и реконструкцию (модернизацию) объектов питьевого водоснабжения</t>
  </si>
  <si>
    <t xml:space="preserve">2 02 25243 00
</t>
  </si>
  <si>
    <t>Единая субвенция местным бюджетам из бюджета субъекта Российской Федерации</t>
  </si>
  <si>
    <t xml:space="preserve">2 02 36900 00
</t>
  </si>
  <si>
    <t>Прочие субвенции</t>
  </si>
  <si>
    <t xml:space="preserve">2 02 39999 00
</t>
  </si>
  <si>
    <t xml:space="preserve">Субсидии бюджетам 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</si>
  <si>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2 02 25467 00
</t>
  </si>
  <si>
    <t xml:space="preserve">Субвенции бюджетам на предоставление жилых помещений детям - сиротам и детям, оставшимся без попечения родителей, лицам из их числа по договорам найма специализированных илых помещений
</t>
  </si>
  <si>
    <t>2 02 35082 00</t>
  </si>
  <si>
    <t xml:space="preserve">Сведения о доходах  бюджета Пограничного муниципального округа по видам доходов на 2023 год и на плановый период 2024 -2025 годов в сравнении с ожидаемым исполнением за текущий финансовый год  и отчетным финансовым годом </t>
  </si>
  <si>
    <t>Сумма на 2021 год (отчет)</t>
  </si>
  <si>
    <t>Сумма на 2022 год (оценка)</t>
  </si>
  <si>
    <t>Отклонение 2021/2022</t>
  </si>
  <si>
    <t>Сумма на 2025 год (план)</t>
  </si>
  <si>
    <t>Отклонение 2025/2024</t>
  </si>
  <si>
    <t>Субсидии бюджетам муниципальных округов на развитие сети учреждений культурно-досугового типа</t>
  </si>
  <si>
    <t>2 02 25513 00</t>
  </si>
  <si>
    <t>2 02 25372 00</t>
  </si>
  <si>
    <t>Субсидии бюджетам муниципальных округов на развитие транспортной инфраструктуры на сельских территориях</t>
  </si>
  <si>
    <t>2 02 25599 00</t>
  </si>
  <si>
    <t>Субсидии бюджетам муниципальных округов на подготовку проектов межевания земельных участков и на проведение  кадастровых работ</t>
  </si>
  <si>
    <t>Отклонение 2023/2021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</si>
</sst>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3" fillId="0" borderId="1">
      <alignment vertical="top" wrapText="1"/>
    </xf>
    <xf numFmtId="1" fontId="2" fillId="0" borderId="2">
      <alignment horizontal="center" vertical="top" shrinkToFit="1"/>
    </xf>
    <xf numFmtId="1" fontId="2" fillId="0" borderId="3">
      <alignment horizontal="center" vertical="top" shrinkToFit="1"/>
    </xf>
    <xf numFmtId="1" fontId="2" fillId="0" borderId="4">
      <alignment horizontal="center" vertical="top" shrinkToFit="1"/>
    </xf>
    <xf numFmtId="1" fontId="2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4" fontId="8" fillId="0" borderId="1">
      <alignment horizontal="right" vertical="center" shrinkToFit="1"/>
    </xf>
  </cellStyleXfs>
  <cellXfs count="54">
    <xf numFmtId="0" fontId="0" fillId="0" borderId="0" xfId="0"/>
    <xf numFmtId="0" fontId="4" fillId="0" borderId="0" xfId="0" applyFont="1"/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right"/>
    </xf>
    <xf numFmtId="0" fontId="5" fillId="0" borderId="6" xfId="3" applyNumberFormat="1" applyFont="1" applyBorder="1" applyProtection="1">
      <alignment vertical="top" wrapText="1"/>
    </xf>
    <xf numFmtId="1" fontId="5" fillId="0" borderId="7" xfId="7" applyNumberFormat="1" applyFont="1" applyBorder="1" applyProtection="1">
      <alignment horizontal="center" vertical="top" shrinkToFit="1"/>
    </xf>
    <xf numFmtId="1" fontId="5" fillId="0" borderId="11" xfId="7" applyNumberFormat="1" applyFont="1" applyBorder="1" applyProtection="1">
      <alignment horizontal="center" vertical="top" shrinkToFit="1"/>
    </xf>
    <xf numFmtId="1" fontId="5" fillId="0" borderId="9" xfId="7" applyNumberFormat="1" applyFont="1" applyBorder="1" applyProtection="1">
      <alignment horizontal="center" vertical="top" shrinkToFit="1"/>
    </xf>
    <xf numFmtId="0" fontId="4" fillId="0" borderId="6" xfId="0" applyFont="1" applyBorder="1"/>
    <xf numFmtId="0" fontId="4" fillId="0" borderId="7" xfId="0" applyFont="1" applyBorder="1"/>
    <xf numFmtId="0" fontId="5" fillId="0" borderId="6" xfId="3" applyNumberFormat="1" applyFont="1" applyBorder="1" applyAlignment="1" applyProtection="1">
      <alignment horizontal="left" vertical="top" wrapText="1"/>
    </xf>
    <xf numFmtId="0" fontId="5" fillId="0" borderId="6" xfId="3" applyNumberFormat="1" applyFont="1" applyFill="1" applyBorder="1" applyProtection="1">
      <alignment vertical="top" wrapText="1"/>
    </xf>
    <xf numFmtId="0" fontId="6" fillId="0" borderId="7" xfId="1" applyNumberFormat="1" applyFont="1" applyBorder="1" applyProtection="1">
      <alignment horizontal="center" vertical="center" wrapText="1"/>
    </xf>
    <xf numFmtId="0" fontId="5" fillId="0" borderId="6" xfId="1" applyNumberFormat="1" applyFont="1" applyBorder="1" applyAlignment="1" applyProtection="1">
      <alignment horizontal="left" vertical="top" wrapText="1"/>
    </xf>
    <xf numFmtId="4" fontId="6" fillId="0" borderId="5" xfId="1" applyNumberFormat="1" applyFont="1" applyBorder="1" applyAlignment="1" applyProtection="1">
      <alignment vertical="top" wrapText="1"/>
    </xf>
    <xf numFmtId="4" fontId="5" fillId="0" borderId="5" xfId="1" applyNumberFormat="1" applyFont="1" applyBorder="1" applyAlignment="1" applyProtection="1">
      <alignment vertical="top" wrapText="1"/>
    </xf>
    <xf numFmtId="4" fontId="5" fillId="0" borderId="5" xfId="7" applyNumberFormat="1" applyFont="1" applyBorder="1" applyAlignment="1" applyProtection="1">
      <alignment vertical="top" shrinkToFit="1"/>
    </xf>
    <xf numFmtId="4" fontId="5" fillId="0" borderId="5" xfId="8" applyNumberFormat="1" applyFont="1" applyFill="1" applyBorder="1" applyAlignment="1" applyProtection="1">
      <alignment vertical="top" shrinkToFit="1"/>
    </xf>
    <xf numFmtId="4" fontId="9" fillId="0" borderId="5" xfId="0" applyNumberFormat="1" applyFont="1" applyBorder="1" applyAlignment="1">
      <alignment vertical="top" wrapText="1"/>
    </xf>
    <xf numFmtId="4" fontId="5" fillId="0" borderId="7" xfId="8" applyNumberFormat="1" applyFont="1" applyFill="1" applyBorder="1" applyAlignment="1" applyProtection="1">
      <alignment vertical="top" shrinkToFit="1"/>
    </xf>
    <xf numFmtId="4" fontId="4" fillId="0" borderId="5" xfId="0" applyNumberFormat="1" applyFont="1" applyBorder="1" applyAlignment="1">
      <alignment vertical="top"/>
    </xf>
    <xf numFmtId="0" fontId="6" fillId="0" borderId="5" xfId="1" applyNumberFormat="1" applyFont="1" applyBorder="1" applyAlignment="1" applyProtection="1">
      <alignment horizontal="center" vertical="center" wrapText="1"/>
    </xf>
    <xf numFmtId="0" fontId="6" fillId="0" borderId="8" xfId="1" applyNumberFormat="1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1" applyNumberFormat="1" applyFont="1" applyBorder="1" applyAlignment="1" applyProtection="1">
      <alignment horizontal="center" vertical="center" wrapText="1"/>
    </xf>
    <xf numFmtId="0" fontId="6" fillId="0" borderId="7" xfId="1" applyNumberFormat="1" applyFont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" fontId="13" fillId="4" borderId="5" xfId="1" applyNumberFormat="1" applyFont="1" applyFill="1" applyBorder="1" applyAlignment="1" applyProtection="1">
      <alignment vertical="top" wrapText="1"/>
    </xf>
    <xf numFmtId="4" fontId="6" fillId="4" borderId="5" xfId="1" applyNumberFormat="1" applyFont="1" applyFill="1" applyBorder="1" applyAlignment="1" applyProtection="1">
      <alignment vertical="top" wrapText="1"/>
    </xf>
    <xf numFmtId="49" fontId="11" fillId="5" borderId="6" xfId="4" applyNumberFormat="1" applyFont="1" applyFill="1" applyBorder="1" applyAlignment="1" applyProtection="1">
      <alignment horizontal="left" vertical="top" shrinkToFit="1"/>
    </xf>
    <xf numFmtId="0" fontId="11" fillId="5" borderId="10" xfId="2" applyNumberFormat="1" applyFont="1" applyFill="1" applyBorder="1" applyAlignment="1" applyProtection="1">
      <alignment horizontal="left" vertical="top" wrapText="1"/>
    </xf>
    <xf numFmtId="49" fontId="11" fillId="5" borderId="10" xfId="2" applyNumberFormat="1" applyFont="1" applyFill="1" applyBorder="1" applyAlignment="1" applyProtection="1">
      <alignment horizontal="left" vertical="top" wrapText="1"/>
    </xf>
    <xf numFmtId="49" fontId="11" fillId="5" borderId="11" xfId="2" applyNumberFormat="1" applyFont="1" applyFill="1" applyBorder="1" applyAlignment="1" applyProtection="1">
      <alignment horizontal="left" vertical="top" wrapText="1"/>
    </xf>
    <xf numFmtId="49" fontId="11" fillId="5" borderId="6" xfId="4" applyNumberFormat="1" applyFont="1" applyFill="1" applyBorder="1" applyProtection="1">
      <alignment horizontal="center" vertical="top" shrinkToFit="1"/>
    </xf>
    <xf numFmtId="1" fontId="11" fillId="5" borderId="9" xfId="5" applyNumberFormat="1" applyFont="1" applyFill="1" applyBorder="1" applyProtection="1">
      <alignment horizontal="center" vertical="top" shrinkToFit="1"/>
    </xf>
    <xf numFmtId="1" fontId="11" fillId="5" borderId="7" xfId="6" applyNumberFormat="1" applyFont="1" applyFill="1" applyBorder="1" applyProtection="1">
      <alignment horizontal="center" vertical="top" shrinkToFit="1"/>
    </xf>
    <xf numFmtId="1" fontId="11" fillId="5" borderId="10" xfId="5" applyNumberFormat="1" applyFont="1" applyFill="1" applyBorder="1" applyProtection="1">
      <alignment horizontal="center" vertical="top" shrinkToFit="1"/>
    </xf>
    <xf numFmtId="1" fontId="11" fillId="5" borderId="11" xfId="6" applyNumberFormat="1" applyFont="1" applyFill="1" applyBorder="1" applyProtection="1">
      <alignment horizontal="center" vertical="top" shrinkToFit="1"/>
    </xf>
    <xf numFmtId="1" fontId="11" fillId="5" borderId="9" xfId="5" applyNumberFormat="1" applyFont="1" applyFill="1" applyBorder="1" applyAlignment="1" applyProtection="1">
      <alignment horizontal="center" vertical="top" wrapText="1" shrinkToFit="1"/>
    </xf>
    <xf numFmtId="49" fontId="11" fillId="5" borderId="7" xfId="6" applyNumberFormat="1" applyFont="1" applyFill="1" applyBorder="1" applyProtection="1">
      <alignment horizontal="center" vertical="top" shrinkToFit="1"/>
    </xf>
    <xf numFmtId="49" fontId="11" fillId="5" borderId="9" xfId="5" applyNumberFormat="1" applyFont="1" applyFill="1" applyBorder="1" applyProtection="1">
      <alignment horizontal="center" vertical="top" shrinkToFit="1"/>
    </xf>
    <xf numFmtId="1" fontId="11" fillId="5" borderId="10" xfId="5" applyNumberFormat="1" applyFont="1" applyFill="1" applyBorder="1" applyAlignment="1" applyProtection="1">
      <alignment horizontal="center" vertical="top" wrapText="1" shrinkToFit="1"/>
    </xf>
    <xf numFmtId="49" fontId="11" fillId="5" borderId="10" xfId="5" applyNumberFormat="1" applyFont="1" applyFill="1" applyBorder="1" applyProtection="1">
      <alignment horizontal="center" vertical="top" shrinkToFit="1"/>
    </xf>
    <xf numFmtId="1" fontId="11" fillId="5" borderId="9" xfId="5" applyNumberFormat="1" applyFont="1" applyFill="1" applyBorder="1" applyAlignment="1" applyProtection="1">
      <alignment horizontal="left" vertical="top" shrinkToFit="1"/>
    </xf>
    <xf numFmtId="0" fontId="4" fillId="5" borderId="6" xfId="0" applyFont="1" applyFill="1" applyBorder="1"/>
    <xf numFmtId="0" fontId="4" fillId="5" borderId="9" xfId="0" applyFont="1" applyFill="1" applyBorder="1"/>
    <xf numFmtId="49" fontId="4" fillId="5" borderId="9" xfId="0" applyNumberFormat="1" applyFont="1" applyFill="1" applyBorder="1"/>
    <xf numFmtId="0" fontId="4" fillId="5" borderId="7" xfId="0" applyFont="1" applyFill="1" applyBorder="1"/>
    <xf numFmtId="0" fontId="6" fillId="5" borderId="6" xfId="2" applyNumberFormat="1" applyFont="1" applyFill="1" applyBorder="1" applyAlignment="1" applyProtection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" fontId="6" fillId="6" borderId="5" xfId="1" applyNumberFormat="1" applyFont="1" applyFill="1" applyBorder="1" applyAlignment="1" applyProtection="1">
      <alignment vertical="top" wrapText="1"/>
    </xf>
  </cellXfs>
  <cellStyles count="11">
    <cellStyle name="xl22" xfId="1" xr:uid="{00000000-0005-0000-0000-000000000000}"/>
    <cellStyle name="xl25" xfId="4" xr:uid="{00000000-0005-0000-0000-000001000000}"/>
    <cellStyle name="xl27" xfId="5" xr:uid="{00000000-0005-0000-0000-000002000000}"/>
    <cellStyle name="xl28" xfId="2" xr:uid="{00000000-0005-0000-0000-000003000000}"/>
    <cellStyle name="xl29" xfId="6" xr:uid="{00000000-0005-0000-0000-000004000000}"/>
    <cellStyle name="xl30" xfId="7" xr:uid="{00000000-0005-0000-0000-000005000000}"/>
    <cellStyle name="xl40" xfId="3" xr:uid="{00000000-0005-0000-0000-000006000000}"/>
    <cellStyle name="xl42" xfId="8" xr:uid="{00000000-0005-0000-0000-000007000000}"/>
    <cellStyle name="xl43" xfId="9" xr:uid="{00000000-0005-0000-0000-000008000000}"/>
    <cellStyle name="xl46" xfId="10" xr:uid="{00000000-0005-0000-0000-000009000000}"/>
    <cellStyle name="Обычный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3"/>
  <sheetViews>
    <sheetView tabSelected="1" zoomScale="50" zoomScaleNormal="50" zoomScaleSheetLayoutView="7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P8" sqref="P8"/>
    </sheetView>
  </sheetViews>
  <sheetFormatPr defaultRowHeight="18.75" x14ac:dyDescent="0.3"/>
  <cols>
    <col min="1" max="1" width="79.140625" style="1" customWidth="1"/>
    <col min="2" max="2" width="6.28515625" style="1" customWidth="1"/>
    <col min="3" max="3" width="15.28515625" style="1" customWidth="1"/>
    <col min="4" max="4" width="7.42578125" style="1" customWidth="1"/>
    <col min="5" max="5" width="5.42578125" style="1" customWidth="1"/>
    <col min="6" max="6" width="0" style="1" hidden="1" customWidth="1"/>
    <col min="7" max="7" width="26.5703125" style="1" customWidth="1"/>
    <col min="8" max="9" width="21.85546875" style="1" customWidth="1"/>
    <col min="10" max="12" width="21.5703125" style="1" customWidth="1"/>
    <col min="13" max="14" width="19.7109375" style="1" customWidth="1"/>
    <col min="15" max="16" width="23.140625" style="1" customWidth="1"/>
    <col min="17" max="23" width="9.140625" style="1"/>
  </cols>
  <sheetData>
    <row r="1" spans="1:23" x14ac:dyDescent="0.3">
      <c r="A1" s="52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3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23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23" x14ac:dyDescent="0.3">
      <c r="A4" s="5"/>
      <c r="O4" s="4"/>
      <c r="P4" s="4" t="s">
        <v>121</v>
      </c>
    </row>
    <row r="5" spans="1:23" s="3" customFormat="1" ht="56.25" customHeight="1" x14ac:dyDescent="0.3">
      <c r="A5" s="22" t="s">
        <v>9</v>
      </c>
      <c r="B5" s="49" t="s">
        <v>0</v>
      </c>
      <c r="C5" s="50"/>
      <c r="D5" s="50"/>
      <c r="E5" s="51"/>
      <c r="F5" s="22" t="s">
        <v>1</v>
      </c>
      <c r="G5" s="22" t="s">
        <v>147</v>
      </c>
      <c r="H5" s="22" t="s">
        <v>148</v>
      </c>
      <c r="I5" s="23" t="s">
        <v>149</v>
      </c>
      <c r="J5" s="23" t="s">
        <v>122</v>
      </c>
      <c r="K5" s="23" t="s">
        <v>158</v>
      </c>
      <c r="L5" s="23" t="s">
        <v>123</v>
      </c>
      <c r="M5" s="23" t="s">
        <v>128</v>
      </c>
      <c r="N5" s="23" t="s">
        <v>129</v>
      </c>
      <c r="O5" s="23" t="s">
        <v>150</v>
      </c>
      <c r="P5" s="23" t="s">
        <v>151</v>
      </c>
      <c r="Q5" s="2"/>
      <c r="R5" s="2"/>
      <c r="S5" s="2"/>
      <c r="T5" s="2"/>
      <c r="U5" s="2"/>
      <c r="V5" s="2"/>
      <c r="W5" s="2"/>
    </row>
    <row r="6" spans="1:23" s="3" customFormat="1" x14ac:dyDescent="0.3">
      <c r="A6" s="22">
        <v>1</v>
      </c>
      <c r="B6" s="49">
        <v>2</v>
      </c>
      <c r="C6" s="50"/>
      <c r="D6" s="50"/>
      <c r="E6" s="51"/>
      <c r="F6" s="22"/>
      <c r="G6" s="22">
        <v>3</v>
      </c>
      <c r="H6" s="22">
        <v>4</v>
      </c>
      <c r="I6" s="27">
        <v>5</v>
      </c>
      <c r="J6" s="27">
        <v>6</v>
      </c>
      <c r="K6" s="27"/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"/>
      <c r="R6" s="2"/>
      <c r="S6" s="2"/>
      <c r="T6" s="2"/>
      <c r="U6" s="2"/>
      <c r="V6" s="2"/>
      <c r="W6" s="2"/>
    </row>
    <row r="7" spans="1:23" s="3" customFormat="1" x14ac:dyDescent="0.3">
      <c r="A7" s="25"/>
      <c r="B7" s="49"/>
      <c r="C7" s="50"/>
      <c r="D7" s="50"/>
      <c r="E7" s="51"/>
      <c r="F7" s="26"/>
      <c r="G7" s="22"/>
      <c r="H7" s="22"/>
      <c r="I7" s="24" t="s">
        <v>124</v>
      </c>
      <c r="J7" s="24"/>
      <c r="K7" s="24"/>
      <c r="L7" s="24" t="s">
        <v>125</v>
      </c>
      <c r="M7" s="24"/>
      <c r="N7" s="24" t="s">
        <v>126</v>
      </c>
      <c r="O7" s="24"/>
      <c r="P7" s="24" t="s">
        <v>127</v>
      </c>
      <c r="Q7" s="2"/>
      <c r="R7" s="2"/>
      <c r="S7" s="2"/>
      <c r="T7" s="2"/>
      <c r="U7" s="2"/>
      <c r="V7" s="2"/>
      <c r="W7" s="2"/>
    </row>
    <row r="8" spans="1:23" s="3" customFormat="1" ht="29.25" customHeight="1" x14ac:dyDescent="0.3">
      <c r="A8" s="14" t="s">
        <v>54</v>
      </c>
      <c r="B8" s="30" t="s">
        <v>11</v>
      </c>
      <c r="C8" s="31" t="s">
        <v>55</v>
      </c>
      <c r="D8" s="32" t="s">
        <v>2</v>
      </c>
      <c r="E8" s="33" t="s">
        <v>11</v>
      </c>
      <c r="F8" s="13"/>
      <c r="G8" s="15">
        <f>G9+G15+G17+G22+G25+G32+G35+G37+G40+G43+G44+G30</f>
        <v>355740087.07000005</v>
      </c>
      <c r="H8" s="15">
        <f>H9+H15+H17+H22+H25+H32+H35+H37+H40+H43+H44+H30</f>
        <v>381391040</v>
      </c>
      <c r="I8" s="28">
        <f>H8-G8</f>
        <v>25650952.929999948</v>
      </c>
      <c r="J8" s="15">
        <f>J9+J15+J17+J22+J25+J32+J35+J37+J40+J43+J44+J30</f>
        <v>399543710</v>
      </c>
      <c r="K8" s="53">
        <f>J8-G8</f>
        <v>43803622.929999948</v>
      </c>
      <c r="L8" s="53">
        <f>J8-H8</f>
        <v>18152670</v>
      </c>
      <c r="M8" s="15">
        <f>M9+M15+M17+M22+M25+M32+M35+M37+M40+M43+M44+M30</f>
        <v>400219230</v>
      </c>
      <c r="N8" s="29">
        <f>M8-J8</f>
        <v>675520</v>
      </c>
      <c r="O8" s="15">
        <f>O9+O15+O17+O22+O25+O32+O35+O37+O40+O43+O44+O30</f>
        <v>400519230</v>
      </c>
      <c r="P8" s="29">
        <f>O8-M8</f>
        <v>300000</v>
      </c>
      <c r="Q8" s="2"/>
      <c r="R8" s="2"/>
      <c r="S8" s="2"/>
      <c r="T8" s="2"/>
      <c r="U8" s="2"/>
      <c r="V8" s="2"/>
      <c r="W8" s="2"/>
    </row>
    <row r="9" spans="1:23" s="3" customFormat="1" ht="45" customHeight="1" x14ac:dyDescent="0.3">
      <c r="A9" s="14" t="s">
        <v>56</v>
      </c>
      <c r="B9" s="30" t="s">
        <v>11</v>
      </c>
      <c r="C9" s="31" t="s">
        <v>57</v>
      </c>
      <c r="D9" s="32" t="s">
        <v>2</v>
      </c>
      <c r="E9" s="33" t="s">
        <v>11</v>
      </c>
      <c r="F9" s="13"/>
      <c r="G9" s="16">
        <f>G10+G11+G12+G13+G14</f>
        <v>296034269.44999999</v>
      </c>
      <c r="H9" s="16">
        <f>H10+H11+H12+H13+H14</f>
        <v>304532000</v>
      </c>
      <c r="I9" s="28">
        <f t="shared" ref="I9:I72" si="0">H9-G9</f>
        <v>8497730.5500000119</v>
      </c>
      <c r="J9" s="16">
        <f>J10+J11+J12+J13+J14</f>
        <v>350829000</v>
      </c>
      <c r="K9" s="53">
        <f t="shared" ref="K9:K72" si="1">J9-G9</f>
        <v>54794730.550000012</v>
      </c>
      <c r="L9" s="29">
        <f t="shared" ref="L9:L73" si="2">J9-H9</f>
        <v>46297000</v>
      </c>
      <c r="M9" s="16">
        <f>M10+M11+M12+M13+M14</f>
        <v>350665000</v>
      </c>
      <c r="N9" s="29">
        <f t="shared" ref="N9:N73" si="3">M9-J9</f>
        <v>-164000</v>
      </c>
      <c r="O9" s="16">
        <f>O10+O11+O12+O13+O14</f>
        <v>350665000</v>
      </c>
      <c r="P9" s="29">
        <f t="shared" ref="P9:P73" si="4">O9-M9</f>
        <v>0</v>
      </c>
      <c r="Q9" s="2"/>
      <c r="R9" s="2"/>
      <c r="S9" s="2"/>
      <c r="T9" s="2"/>
      <c r="U9" s="2"/>
      <c r="V9" s="2"/>
      <c r="W9" s="2"/>
    </row>
    <row r="10" spans="1:23" ht="107.25" customHeight="1" x14ac:dyDescent="0.3">
      <c r="A10" s="11" t="s">
        <v>14</v>
      </c>
      <c r="B10" s="34" t="s">
        <v>11</v>
      </c>
      <c r="C10" s="35" t="s">
        <v>12</v>
      </c>
      <c r="D10" s="35" t="s">
        <v>2</v>
      </c>
      <c r="E10" s="36" t="s">
        <v>3</v>
      </c>
      <c r="F10" s="6"/>
      <c r="G10" s="18">
        <v>289618816.54000002</v>
      </c>
      <c r="H10" s="18">
        <v>295957000</v>
      </c>
      <c r="I10" s="28">
        <f t="shared" si="0"/>
        <v>6338183.4599999785</v>
      </c>
      <c r="J10" s="19">
        <v>350829000</v>
      </c>
      <c r="K10" s="53">
        <f t="shared" si="1"/>
        <v>61210183.459999979</v>
      </c>
      <c r="L10" s="29">
        <f t="shared" si="2"/>
        <v>54872000</v>
      </c>
      <c r="M10" s="19">
        <v>350665000</v>
      </c>
      <c r="N10" s="29">
        <f t="shared" si="3"/>
        <v>-164000</v>
      </c>
      <c r="O10" s="19">
        <v>350665000</v>
      </c>
      <c r="P10" s="29">
        <f t="shared" si="4"/>
        <v>0</v>
      </c>
    </row>
    <row r="11" spans="1:23" ht="150" x14ac:dyDescent="0.3">
      <c r="A11" s="5" t="s">
        <v>15</v>
      </c>
      <c r="B11" s="34" t="s">
        <v>11</v>
      </c>
      <c r="C11" s="35" t="s">
        <v>13</v>
      </c>
      <c r="D11" s="35" t="s">
        <v>2</v>
      </c>
      <c r="E11" s="36" t="s">
        <v>3</v>
      </c>
      <c r="F11" s="6"/>
      <c r="G11" s="18">
        <v>649350</v>
      </c>
      <c r="H11" s="18">
        <v>862000</v>
      </c>
      <c r="I11" s="28">
        <f t="shared" si="0"/>
        <v>212650</v>
      </c>
      <c r="J11" s="19"/>
      <c r="K11" s="53">
        <f t="shared" si="1"/>
        <v>-649350</v>
      </c>
      <c r="L11" s="29">
        <f t="shared" si="2"/>
        <v>-862000</v>
      </c>
      <c r="M11" s="19"/>
      <c r="N11" s="29">
        <f t="shared" si="3"/>
        <v>0</v>
      </c>
      <c r="O11" s="19"/>
      <c r="P11" s="29">
        <f t="shared" si="4"/>
        <v>0</v>
      </c>
    </row>
    <row r="12" spans="1:23" ht="66.75" customHeight="1" x14ac:dyDescent="0.3">
      <c r="A12" s="5" t="s">
        <v>16</v>
      </c>
      <c r="B12" s="34" t="s">
        <v>11</v>
      </c>
      <c r="C12" s="35" t="s">
        <v>17</v>
      </c>
      <c r="D12" s="35" t="s">
        <v>2</v>
      </c>
      <c r="E12" s="36" t="s">
        <v>3</v>
      </c>
      <c r="F12" s="6"/>
      <c r="G12" s="18">
        <v>1953262.52</v>
      </c>
      <c r="H12" s="18">
        <v>1276000</v>
      </c>
      <c r="I12" s="28">
        <f t="shared" si="0"/>
        <v>-677262.52</v>
      </c>
      <c r="J12" s="19"/>
      <c r="K12" s="53">
        <f t="shared" si="1"/>
        <v>-1953262.52</v>
      </c>
      <c r="L12" s="29">
        <f t="shared" si="2"/>
        <v>-1276000</v>
      </c>
      <c r="M12" s="19"/>
      <c r="N12" s="29">
        <f t="shared" si="3"/>
        <v>0</v>
      </c>
      <c r="O12" s="19"/>
      <c r="P12" s="29">
        <f t="shared" si="4"/>
        <v>0</v>
      </c>
    </row>
    <row r="13" spans="1:23" ht="123" customHeight="1" x14ac:dyDescent="0.3">
      <c r="A13" s="5" t="s">
        <v>18</v>
      </c>
      <c r="B13" s="34" t="s">
        <v>11</v>
      </c>
      <c r="C13" s="37" t="s">
        <v>19</v>
      </c>
      <c r="D13" s="37" t="s">
        <v>2</v>
      </c>
      <c r="E13" s="38" t="s">
        <v>3</v>
      </c>
      <c r="F13" s="8"/>
      <c r="G13" s="20"/>
      <c r="H13" s="20">
        <v>32000</v>
      </c>
      <c r="I13" s="28">
        <f t="shared" si="0"/>
        <v>32000</v>
      </c>
      <c r="J13" s="19"/>
      <c r="K13" s="53">
        <f t="shared" si="1"/>
        <v>0</v>
      </c>
      <c r="L13" s="29">
        <f t="shared" si="2"/>
        <v>-32000</v>
      </c>
      <c r="M13" s="19"/>
      <c r="N13" s="29">
        <f t="shared" si="3"/>
        <v>0</v>
      </c>
      <c r="O13" s="19"/>
      <c r="P13" s="29">
        <f t="shared" si="4"/>
        <v>0</v>
      </c>
    </row>
    <row r="14" spans="1:23" ht="123" customHeight="1" x14ac:dyDescent="0.3">
      <c r="A14" s="5" t="s">
        <v>132</v>
      </c>
      <c r="B14" s="34" t="s">
        <v>11</v>
      </c>
      <c r="C14" s="37" t="s">
        <v>133</v>
      </c>
      <c r="D14" s="37" t="s">
        <v>2</v>
      </c>
      <c r="E14" s="38" t="s">
        <v>3</v>
      </c>
      <c r="F14" s="8"/>
      <c r="G14" s="20">
        <v>3812840.39</v>
      </c>
      <c r="H14" s="20">
        <v>6405000</v>
      </c>
      <c r="I14" s="28">
        <f t="shared" si="0"/>
        <v>2592159.61</v>
      </c>
      <c r="J14" s="19"/>
      <c r="K14" s="53">
        <f t="shared" si="1"/>
        <v>-3812840.39</v>
      </c>
      <c r="L14" s="29"/>
      <c r="M14" s="19"/>
      <c r="N14" s="29"/>
      <c r="O14" s="19"/>
      <c r="P14" s="29"/>
    </row>
    <row r="15" spans="1:23" ht="51.75" customHeight="1" x14ac:dyDescent="0.3">
      <c r="A15" s="12" t="s">
        <v>37</v>
      </c>
      <c r="B15" s="34" t="s">
        <v>11</v>
      </c>
      <c r="C15" s="39" t="s">
        <v>36</v>
      </c>
      <c r="D15" s="35" t="s">
        <v>2</v>
      </c>
      <c r="E15" s="40" t="s">
        <v>11</v>
      </c>
      <c r="F15" s="6"/>
      <c r="G15" s="18">
        <f>G16</f>
        <v>8707536.8000000007</v>
      </c>
      <c r="H15" s="18">
        <f>H16</f>
        <v>10300000</v>
      </c>
      <c r="I15" s="28">
        <f t="shared" si="0"/>
        <v>1592463.1999999993</v>
      </c>
      <c r="J15" s="18">
        <f>J16</f>
        <v>10176710</v>
      </c>
      <c r="K15" s="53">
        <f t="shared" si="1"/>
        <v>1469173.1999999993</v>
      </c>
      <c r="L15" s="29">
        <f t="shared" si="2"/>
        <v>-123290</v>
      </c>
      <c r="M15" s="18">
        <f t="shared" ref="M15" si="5">M16</f>
        <v>10963230</v>
      </c>
      <c r="N15" s="29">
        <f t="shared" si="3"/>
        <v>786520</v>
      </c>
      <c r="O15" s="18">
        <f>O16</f>
        <v>10963230</v>
      </c>
      <c r="P15" s="29">
        <f t="shared" si="4"/>
        <v>0</v>
      </c>
    </row>
    <row r="16" spans="1:23" ht="42.75" customHeight="1" x14ac:dyDescent="0.3">
      <c r="A16" s="12" t="s">
        <v>33</v>
      </c>
      <c r="B16" s="34" t="s">
        <v>11</v>
      </c>
      <c r="C16" s="39" t="s">
        <v>20</v>
      </c>
      <c r="D16" s="41" t="s">
        <v>2</v>
      </c>
      <c r="E16" s="40" t="s">
        <v>3</v>
      </c>
      <c r="F16" s="6"/>
      <c r="G16" s="18">
        <v>8707536.8000000007</v>
      </c>
      <c r="H16" s="18">
        <v>10300000</v>
      </c>
      <c r="I16" s="28">
        <f t="shared" si="0"/>
        <v>1592463.1999999993</v>
      </c>
      <c r="J16" s="19">
        <v>10176710</v>
      </c>
      <c r="K16" s="53">
        <f t="shared" si="1"/>
        <v>1469173.1999999993</v>
      </c>
      <c r="L16" s="29">
        <f t="shared" si="2"/>
        <v>-123290</v>
      </c>
      <c r="M16" s="19">
        <v>10963230</v>
      </c>
      <c r="N16" s="29">
        <f t="shared" si="3"/>
        <v>786520</v>
      </c>
      <c r="O16" s="19">
        <v>10963230</v>
      </c>
      <c r="P16" s="29">
        <f t="shared" si="4"/>
        <v>0</v>
      </c>
    </row>
    <row r="17" spans="1:16" ht="31.5" x14ac:dyDescent="0.3">
      <c r="A17" s="12" t="s">
        <v>38</v>
      </c>
      <c r="B17" s="34" t="s">
        <v>11</v>
      </c>
      <c r="C17" s="39" t="s">
        <v>39</v>
      </c>
      <c r="D17" s="35" t="s">
        <v>2</v>
      </c>
      <c r="E17" s="40" t="s">
        <v>11</v>
      </c>
      <c r="F17" s="6"/>
      <c r="G17" s="18">
        <f>G18+G19+G20+G21</f>
        <v>10938024.790000001</v>
      </c>
      <c r="H17" s="18">
        <f>H18+H19+H20+H21</f>
        <v>30246000</v>
      </c>
      <c r="I17" s="28">
        <f t="shared" si="0"/>
        <v>19307975.210000001</v>
      </c>
      <c r="J17" s="18">
        <f>J18+J19+J20+J21</f>
        <v>7899000</v>
      </c>
      <c r="K17" s="53">
        <f t="shared" si="1"/>
        <v>-3039024.790000001</v>
      </c>
      <c r="L17" s="29">
        <f t="shared" si="2"/>
        <v>-22347000</v>
      </c>
      <c r="M17" s="18">
        <f t="shared" ref="M17" si="6">M18+M19+M20+M21</f>
        <v>8104000</v>
      </c>
      <c r="N17" s="29">
        <f t="shared" si="3"/>
        <v>205000</v>
      </c>
      <c r="O17" s="18">
        <f t="shared" ref="O17" si="7">O18+O19+O20+O21</f>
        <v>8314000</v>
      </c>
      <c r="P17" s="29">
        <f t="shared" si="4"/>
        <v>210000</v>
      </c>
    </row>
    <row r="18" spans="1:16" ht="45.75" customHeight="1" x14ac:dyDescent="0.3">
      <c r="A18" s="12" t="s">
        <v>21</v>
      </c>
      <c r="B18" s="34" t="s">
        <v>11</v>
      </c>
      <c r="C18" s="39" t="s">
        <v>22</v>
      </c>
      <c r="D18" s="41" t="s">
        <v>2</v>
      </c>
      <c r="E18" s="40" t="s">
        <v>3</v>
      </c>
      <c r="F18" s="7"/>
      <c r="G18" s="18">
        <v>647232.41</v>
      </c>
      <c r="H18" s="18">
        <v>22300000</v>
      </c>
      <c r="I18" s="28">
        <f t="shared" si="0"/>
        <v>21652767.59</v>
      </c>
      <c r="J18" s="19">
        <v>693000</v>
      </c>
      <c r="K18" s="53">
        <f t="shared" si="1"/>
        <v>45767.589999999967</v>
      </c>
      <c r="L18" s="29">
        <f t="shared" si="2"/>
        <v>-21607000</v>
      </c>
      <c r="M18" s="19">
        <v>712000</v>
      </c>
      <c r="N18" s="29">
        <f t="shared" si="3"/>
        <v>19000</v>
      </c>
      <c r="O18" s="19">
        <v>732000</v>
      </c>
      <c r="P18" s="29">
        <f t="shared" si="4"/>
        <v>20000</v>
      </c>
    </row>
    <row r="19" spans="1:16" ht="40.5" customHeight="1" x14ac:dyDescent="0.3">
      <c r="A19" s="12" t="s">
        <v>23</v>
      </c>
      <c r="B19" s="34" t="s">
        <v>11</v>
      </c>
      <c r="C19" s="39" t="s">
        <v>24</v>
      </c>
      <c r="D19" s="41" t="s">
        <v>2</v>
      </c>
      <c r="E19" s="40" t="s">
        <v>3</v>
      </c>
      <c r="F19" s="7"/>
      <c r="G19" s="18">
        <f>2773245.04</f>
        <v>2773245.04</v>
      </c>
      <c r="H19" s="18">
        <v>61000</v>
      </c>
      <c r="I19" s="28">
        <f t="shared" si="0"/>
        <v>-2712245.04</v>
      </c>
      <c r="J19" s="19">
        <v>0</v>
      </c>
      <c r="K19" s="53">
        <f t="shared" si="1"/>
        <v>-2773245.04</v>
      </c>
      <c r="L19" s="29">
        <f t="shared" si="2"/>
        <v>-61000</v>
      </c>
      <c r="M19" s="19">
        <v>0</v>
      </c>
      <c r="N19" s="29">
        <f t="shared" si="3"/>
        <v>0</v>
      </c>
      <c r="O19" s="19">
        <v>0</v>
      </c>
      <c r="P19" s="29">
        <f t="shared" si="4"/>
        <v>0</v>
      </c>
    </row>
    <row r="20" spans="1:16" ht="25.5" customHeight="1" x14ac:dyDescent="0.3">
      <c r="A20" s="12" t="s">
        <v>25</v>
      </c>
      <c r="B20" s="34" t="s">
        <v>11</v>
      </c>
      <c r="C20" s="39" t="s">
        <v>26</v>
      </c>
      <c r="D20" s="41" t="s">
        <v>2</v>
      </c>
      <c r="E20" s="40" t="s">
        <v>3</v>
      </c>
      <c r="F20" s="7"/>
      <c r="G20" s="18">
        <v>2642141.44</v>
      </c>
      <c r="H20" s="18">
        <v>3585000</v>
      </c>
      <c r="I20" s="28">
        <f t="shared" si="0"/>
        <v>942858.56</v>
      </c>
      <c r="J20" s="19">
        <v>2761000</v>
      </c>
      <c r="K20" s="53">
        <f t="shared" si="1"/>
        <v>118858.56000000006</v>
      </c>
      <c r="L20" s="29">
        <f t="shared" si="2"/>
        <v>-824000</v>
      </c>
      <c r="M20" s="19">
        <v>2822000</v>
      </c>
      <c r="N20" s="29">
        <f t="shared" si="3"/>
        <v>61000</v>
      </c>
      <c r="O20" s="19">
        <v>2884000</v>
      </c>
      <c r="P20" s="29">
        <f t="shared" si="4"/>
        <v>62000</v>
      </c>
    </row>
    <row r="21" spans="1:16" ht="44.25" customHeight="1" x14ac:dyDescent="0.3">
      <c r="A21" s="12" t="s">
        <v>27</v>
      </c>
      <c r="B21" s="34" t="s">
        <v>11</v>
      </c>
      <c r="C21" s="39" t="s">
        <v>28</v>
      </c>
      <c r="D21" s="41" t="s">
        <v>2</v>
      </c>
      <c r="E21" s="40" t="s">
        <v>3</v>
      </c>
      <c r="F21" s="7"/>
      <c r="G21" s="18">
        <v>4875405.9000000004</v>
      </c>
      <c r="H21" s="18">
        <v>4300000</v>
      </c>
      <c r="I21" s="28">
        <f t="shared" si="0"/>
        <v>-575405.90000000037</v>
      </c>
      <c r="J21" s="19">
        <v>4445000</v>
      </c>
      <c r="K21" s="53">
        <f t="shared" si="1"/>
        <v>-430405.90000000037</v>
      </c>
      <c r="L21" s="29">
        <f t="shared" si="2"/>
        <v>145000</v>
      </c>
      <c r="M21" s="19">
        <v>4570000</v>
      </c>
      <c r="N21" s="29">
        <f t="shared" si="3"/>
        <v>125000</v>
      </c>
      <c r="O21" s="19">
        <v>4698000</v>
      </c>
      <c r="P21" s="29">
        <f t="shared" si="4"/>
        <v>128000</v>
      </c>
    </row>
    <row r="22" spans="1:16" x14ac:dyDescent="0.3">
      <c r="A22" s="12" t="s">
        <v>41</v>
      </c>
      <c r="B22" s="34" t="s">
        <v>11</v>
      </c>
      <c r="C22" s="39" t="s">
        <v>40</v>
      </c>
      <c r="D22" s="41" t="s">
        <v>2</v>
      </c>
      <c r="E22" s="40" t="s">
        <v>11</v>
      </c>
      <c r="F22" s="7"/>
      <c r="G22" s="18">
        <f>G23+G24</f>
        <v>13219975.42</v>
      </c>
      <c r="H22" s="18">
        <f>H23+H24</f>
        <v>11535000</v>
      </c>
      <c r="I22" s="28">
        <f t="shared" si="0"/>
        <v>-1684975.42</v>
      </c>
      <c r="J22" s="18">
        <f>J23+J24</f>
        <v>11629000</v>
      </c>
      <c r="K22" s="53">
        <f t="shared" si="1"/>
        <v>-1590975.42</v>
      </c>
      <c r="L22" s="29">
        <f t="shared" si="2"/>
        <v>94000</v>
      </c>
      <c r="M22" s="18">
        <f t="shared" ref="M22" si="8">M23+M24</f>
        <v>11787000</v>
      </c>
      <c r="N22" s="29">
        <f t="shared" si="3"/>
        <v>158000</v>
      </c>
      <c r="O22" s="18">
        <f t="shared" ref="O22" si="9">O23+O24</f>
        <v>11787000</v>
      </c>
      <c r="P22" s="29">
        <f t="shared" si="4"/>
        <v>0</v>
      </c>
    </row>
    <row r="23" spans="1:16" ht="25.5" customHeight="1" x14ac:dyDescent="0.3">
      <c r="A23" s="12" t="s">
        <v>31</v>
      </c>
      <c r="B23" s="34" t="s">
        <v>11</v>
      </c>
      <c r="C23" s="39" t="s">
        <v>29</v>
      </c>
      <c r="D23" s="41" t="s">
        <v>2</v>
      </c>
      <c r="E23" s="40" t="s">
        <v>3</v>
      </c>
      <c r="F23" s="7"/>
      <c r="G23" s="18">
        <v>2225660.4300000002</v>
      </c>
      <c r="H23" s="18">
        <v>2230000</v>
      </c>
      <c r="I23" s="28">
        <f t="shared" si="0"/>
        <v>4339.5699999998324</v>
      </c>
      <c r="J23" s="19">
        <v>2634000</v>
      </c>
      <c r="K23" s="53">
        <f t="shared" si="1"/>
        <v>408339.56999999983</v>
      </c>
      <c r="L23" s="29">
        <f t="shared" si="2"/>
        <v>404000</v>
      </c>
      <c r="M23" s="19">
        <v>2792000</v>
      </c>
      <c r="N23" s="29">
        <f t="shared" si="3"/>
        <v>158000</v>
      </c>
      <c r="O23" s="19">
        <v>2792000</v>
      </c>
      <c r="P23" s="29">
        <f t="shared" si="4"/>
        <v>0</v>
      </c>
    </row>
    <row r="24" spans="1:16" ht="24" customHeight="1" x14ac:dyDescent="0.3">
      <c r="A24" s="12" t="s">
        <v>32</v>
      </c>
      <c r="B24" s="34" t="s">
        <v>11</v>
      </c>
      <c r="C24" s="39" t="s">
        <v>30</v>
      </c>
      <c r="D24" s="41" t="s">
        <v>2</v>
      </c>
      <c r="E24" s="40" t="s">
        <v>3</v>
      </c>
      <c r="F24" s="7"/>
      <c r="G24" s="18">
        <v>10994314.99</v>
      </c>
      <c r="H24" s="18">
        <v>9305000</v>
      </c>
      <c r="I24" s="28">
        <f t="shared" si="0"/>
        <v>-1689314.9900000002</v>
      </c>
      <c r="J24" s="19">
        <v>8995000</v>
      </c>
      <c r="K24" s="53">
        <f t="shared" si="1"/>
        <v>-1999314.9900000002</v>
      </c>
      <c r="L24" s="29">
        <f t="shared" si="2"/>
        <v>-310000</v>
      </c>
      <c r="M24" s="19">
        <v>8995000</v>
      </c>
      <c r="N24" s="29">
        <f t="shared" si="3"/>
        <v>0</v>
      </c>
      <c r="O24" s="19">
        <v>8995000</v>
      </c>
      <c r="P24" s="29">
        <f t="shared" si="4"/>
        <v>0</v>
      </c>
    </row>
    <row r="25" spans="1:16" x14ac:dyDescent="0.3">
      <c r="A25" s="5" t="s">
        <v>35</v>
      </c>
      <c r="B25" s="34" t="s">
        <v>11</v>
      </c>
      <c r="C25" s="39" t="s">
        <v>34</v>
      </c>
      <c r="D25" s="35" t="s">
        <v>2</v>
      </c>
      <c r="E25" s="40" t="s">
        <v>11</v>
      </c>
      <c r="F25" s="6"/>
      <c r="G25" s="18">
        <f>G26+G28+G27</f>
        <v>2664378.35</v>
      </c>
      <c r="H25" s="18">
        <f>H26+H28+H27</f>
        <v>2000000</v>
      </c>
      <c r="I25" s="28">
        <f t="shared" si="0"/>
        <v>-664378.35000000009</v>
      </c>
      <c r="J25" s="18">
        <f>J26+J28+J27</f>
        <v>2000000</v>
      </c>
      <c r="K25" s="53">
        <f t="shared" si="1"/>
        <v>-664378.35000000009</v>
      </c>
      <c r="L25" s="29">
        <f t="shared" si="2"/>
        <v>0</v>
      </c>
      <c r="M25" s="18">
        <f>M26+M28+M27</f>
        <v>2000000</v>
      </c>
      <c r="N25" s="29">
        <f t="shared" si="3"/>
        <v>0</v>
      </c>
      <c r="O25" s="18">
        <f>O26+O28+O27</f>
        <v>2000000</v>
      </c>
      <c r="P25" s="29">
        <f t="shared" si="4"/>
        <v>0</v>
      </c>
    </row>
    <row r="26" spans="1:16" ht="42" customHeight="1" x14ac:dyDescent="0.3">
      <c r="A26" s="5" t="s">
        <v>58</v>
      </c>
      <c r="B26" s="34" t="s">
        <v>11</v>
      </c>
      <c r="C26" s="39" t="s">
        <v>59</v>
      </c>
      <c r="D26" s="41" t="s">
        <v>2</v>
      </c>
      <c r="E26" s="40" t="s">
        <v>3</v>
      </c>
      <c r="F26" s="6"/>
      <c r="G26" s="18">
        <v>2652978.35</v>
      </c>
      <c r="H26" s="18">
        <v>1990000</v>
      </c>
      <c r="I26" s="28">
        <f t="shared" si="0"/>
        <v>-662978.35000000009</v>
      </c>
      <c r="J26" s="19">
        <v>2000000</v>
      </c>
      <c r="K26" s="53">
        <f t="shared" si="1"/>
        <v>-652978.35000000009</v>
      </c>
      <c r="L26" s="29">
        <f t="shared" si="2"/>
        <v>10000</v>
      </c>
      <c r="M26" s="19">
        <v>2000000</v>
      </c>
      <c r="N26" s="29">
        <f t="shared" si="3"/>
        <v>0</v>
      </c>
      <c r="O26" s="19">
        <v>2000000</v>
      </c>
      <c r="P26" s="29">
        <f t="shared" si="4"/>
        <v>0</v>
      </c>
    </row>
    <row r="27" spans="1:16" ht="62.25" customHeight="1" x14ac:dyDescent="0.3">
      <c r="A27" s="5" t="s">
        <v>113</v>
      </c>
      <c r="B27" s="34" t="s">
        <v>11</v>
      </c>
      <c r="C27" s="39" t="s">
        <v>104</v>
      </c>
      <c r="D27" s="41" t="s">
        <v>2</v>
      </c>
      <c r="E27" s="40" t="s">
        <v>3</v>
      </c>
      <c r="F27" s="6"/>
      <c r="G27" s="18">
        <v>1400</v>
      </c>
      <c r="H27" s="18">
        <v>0</v>
      </c>
      <c r="I27" s="28">
        <f t="shared" si="0"/>
        <v>-1400</v>
      </c>
      <c r="J27" s="19">
        <v>0</v>
      </c>
      <c r="K27" s="53">
        <f t="shared" si="1"/>
        <v>-1400</v>
      </c>
      <c r="L27" s="29">
        <f t="shared" si="2"/>
        <v>0</v>
      </c>
      <c r="M27" s="19">
        <v>0</v>
      </c>
      <c r="N27" s="29">
        <f t="shared" si="3"/>
        <v>0</v>
      </c>
      <c r="O27" s="19">
        <v>0</v>
      </c>
      <c r="P27" s="29">
        <f t="shared" si="4"/>
        <v>0</v>
      </c>
    </row>
    <row r="28" spans="1:16" ht="39.75" customHeight="1" x14ac:dyDescent="0.3">
      <c r="A28" s="5" t="s">
        <v>60</v>
      </c>
      <c r="B28" s="34" t="s">
        <v>11</v>
      </c>
      <c r="C28" s="39" t="s">
        <v>61</v>
      </c>
      <c r="D28" s="41" t="s">
        <v>2</v>
      </c>
      <c r="E28" s="40" t="s">
        <v>3</v>
      </c>
      <c r="F28" s="6"/>
      <c r="G28" s="17">
        <f>G29</f>
        <v>10000</v>
      </c>
      <c r="H28" s="17">
        <f>H29</f>
        <v>10000</v>
      </c>
      <c r="I28" s="28">
        <f t="shared" si="0"/>
        <v>0</v>
      </c>
      <c r="J28" s="19">
        <v>0</v>
      </c>
      <c r="K28" s="53">
        <f t="shared" si="1"/>
        <v>-10000</v>
      </c>
      <c r="L28" s="29">
        <f>J28-H28</f>
        <v>-10000</v>
      </c>
      <c r="M28" s="19">
        <v>0</v>
      </c>
      <c r="N28" s="29">
        <f>M28-J28</f>
        <v>0</v>
      </c>
      <c r="O28" s="19">
        <v>0</v>
      </c>
      <c r="P28" s="29">
        <f>O28-M28</f>
        <v>0</v>
      </c>
    </row>
    <row r="29" spans="1:16" ht="41.25" customHeight="1" x14ac:dyDescent="0.3">
      <c r="A29" s="5" t="s">
        <v>130</v>
      </c>
      <c r="B29" s="34" t="s">
        <v>11</v>
      </c>
      <c r="C29" s="39" t="s">
        <v>131</v>
      </c>
      <c r="D29" s="41" t="s">
        <v>2</v>
      </c>
      <c r="E29" s="40" t="s">
        <v>3</v>
      </c>
      <c r="F29" s="6"/>
      <c r="G29" s="18">
        <v>10000</v>
      </c>
      <c r="H29" s="18">
        <v>10000</v>
      </c>
      <c r="I29" s="28">
        <f t="shared" si="0"/>
        <v>0</v>
      </c>
      <c r="J29" s="19"/>
      <c r="K29" s="53">
        <f t="shared" si="1"/>
        <v>-10000</v>
      </c>
      <c r="L29" s="29"/>
      <c r="M29" s="19"/>
      <c r="N29" s="29"/>
      <c r="O29" s="19"/>
      <c r="P29" s="29"/>
    </row>
    <row r="30" spans="1:16" ht="39.75" customHeight="1" x14ac:dyDescent="0.3">
      <c r="A30" s="5" t="s">
        <v>114</v>
      </c>
      <c r="B30" s="34" t="s">
        <v>11</v>
      </c>
      <c r="C30" s="39" t="s">
        <v>105</v>
      </c>
      <c r="D30" s="41" t="s">
        <v>2</v>
      </c>
      <c r="E30" s="40" t="s">
        <v>11</v>
      </c>
      <c r="F30" s="6"/>
      <c r="G30" s="18">
        <v>0</v>
      </c>
      <c r="H30" s="18">
        <v>0</v>
      </c>
      <c r="I30" s="28">
        <f t="shared" si="0"/>
        <v>0</v>
      </c>
      <c r="J30" s="19">
        <v>0</v>
      </c>
      <c r="K30" s="53">
        <f t="shared" si="1"/>
        <v>0</v>
      </c>
      <c r="L30" s="29">
        <f t="shared" si="2"/>
        <v>0</v>
      </c>
      <c r="M30" s="19">
        <v>0</v>
      </c>
      <c r="N30" s="29">
        <f t="shared" si="3"/>
        <v>0</v>
      </c>
      <c r="O30" s="19">
        <v>0</v>
      </c>
      <c r="P30" s="29">
        <f t="shared" si="4"/>
        <v>0</v>
      </c>
    </row>
    <row r="31" spans="1:16" ht="22.5" customHeight="1" x14ac:dyDescent="0.3">
      <c r="A31" s="5" t="s">
        <v>115</v>
      </c>
      <c r="B31" s="34" t="s">
        <v>11</v>
      </c>
      <c r="C31" s="39" t="s">
        <v>106</v>
      </c>
      <c r="D31" s="41" t="s">
        <v>2</v>
      </c>
      <c r="E31" s="40" t="s">
        <v>3</v>
      </c>
      <c r="F31" s="6"/>
      <c r="G31" s="18">
        <v>0</v>
      </c>
      <c r="H31" s="18">
        <v>0</v>
      </c>
      <c r="I31" s="28">
        <f t="shared" si="0"/>
        <v>0</v>
      </c>
      <c r="J31" s="19">
        <v>0</v>
      </c>
      <c r="K31" s="53">
        <f t="shared" si="1"/>
        <v>0</v>
      </c>
      <c r="L31" s="29">
        <f t="shared" si="2"/>
        <v>0</v>
      </c>
      <c r="M31" s="19">
        <v>0</v>
      </c>
      <c r="N31" s="29">
        <f t="shared" si="3"/>
        <v>0</v>
      </c>
      <c r="O31" s="19">
        <v>0</v>
      </c>
      <c r="P31" s="29">
        <f t="shared" si="4"/>
        <v>0</v>
      </c>
    </row>
    <row r="32" spans="1:16" ht="37.5" x14ac:dyDescent="0.3">
      <c r="A32" s="12" t="s">
        <v>42</v>
      </c>
      <c r="B32" s="34" t="s">
        <v>11</v>
      </c>
      <c r="C32" s="39" t="s">
        <v>43</v>
      </c>
      <c r="D32" s="41" t="s">
        <v>2</v>
      </c>
      <c r="E32" s="40" t="s">
        <v>11</v>
      </c>
      <c r="F32" s="6"/>
      <c r="G32" s="18">
        <f>G33+G34</f>
        <v>15219697.720000001</v>
      </c>
      <c r="H32" s="18">
        <f>H33+H34</f>
        <v>15840000</v>
      </c>
      <c r="I32" s="28">
        <f t="shared" si="0"/>
        <v>620302.27999999933</v>
      </c>
      <c r="J32" s="18">
        <f>J33+J34</f>
        <v>12520000</v>
      </c>
      <c r="K32" s="53">
        <f t="shared" si="1"/>
        <v>-2699697.7200000007</v>
      </c>
      <c r="L32" s="29">
        <f t="shared" si="2"/>
        <v>-3320000</v>
      </c>
      <c r="M32" s="18">
        <f>M33+M34</f>
        <v>12120000</v>
      </c>
      <c r="N32" s="29">
        <f t="shared" si="3"/>
        <v>-400000</v>
      </c>
      <c r="O32" s="18">
        <f>O33+O34</f>
        <v>12120000</v>
      </c>
      <c r="P32" s="29">
        <f t="shared" si="4"/>
        <v>0</v>
      </c>
    </row>
    <row r="33" spans="1:16" ht="86.25" customHeight="1" x14ac:dyDescent="0.3">
      <c r="A33" s="12" t="s">
        <v>62</v>
      </c>
      <c r="B33" s="34" t="s">
        <v>11</v>
      </c>
      <c r="C33" s="39" t="s">
        <v>63</v>
      </c>
      <c r="D33" s="41" t="s">
        <v>2</v>
      </c>
      <c r="E33" s="40" t="s">
        <v>4</v>
      </c>
      <c r="F33" s="6"/>
      <c r="G33" s="18">
        <v>94018.57</v>
      </c>
      <c r="H33" s="18">
        <v>0</v>
      </c>
      <c r="I33" s="28">
        <f t="shared" si="0"/>
        <v>-94018.57</v>
      </c>
      <c r="J33" s="19">
        <v>0</v>
      </c>
      <c r="K33" s="53">
        <f t="shared" si="1"/>
        <v>-94018.57</v>
      </c>
      <c r="L33" s="29">
        <f t="shared" si="2"/>
        <v>0</v>
      </c>
      <c r="M33" s="19">
        <v>0</v>
      </c>
      <c r="N33" s="29">
        <f t="shared" si="3"/>
        <v>0</v>
      </c>
      <c r="O33" s="19">
        <v>0</v>
      </c>
      <c r="P33" s="29">
        <f t="shared" si="4"/>
        <v>0</v>
      </c>
    </row>
    <row r="34" spans="1:16" ht="112.5" customHeight="1" x14ac:dyDescent="0.3">
      <c r="A34" s="12" t="s">
        <v>64</v>
      </c>
      <c r="B34" s="34" t="s">
        <v>11</v>
      </c>
      <c r="C34" s="39" t="s">
        <v>65</v>
      </c>
      <c r="D34" s="41" t="s">
        <v>2</v>
      </c>
      <c r="E34" s="40" t="s">
        <v>4</v>
      </c>
      <c r="F34" s="6"/>
      <c r="G34" s="18">
        <v>15125679.15</v>
      </c>
      <c r="H34" s="18">
        <v>15840000</v>
      </c>
      <c r="I34" s="28">
        <f t="shared" si="0"/>
        <v>714320.84999999963</v>
      </c>
      <c r="J34" s="19">
        <v>12520000</v>
      </c>
      <c r="K34" s="53">
        <f t="shared" si="1"/>
        <v>-2605679.1500000004</v>
      </c>
      <c r="L34" s="29">
        <f t="shared" si="2"/>
        <v>-3320000</v>
      </c>
      <c r="M34" s="19">
        <v>12120000</v>
      </c>
      <c r="N34" s="29">
        <f t="shared" si="3"/>
        <v>-400000</v>
      </c>
      <c r="O34" s="19">
        <v>12120000</v>
      </c>
      <c r="P34" s="29">
        <f t="shared" si="4"/>
        <v>0</v>
      </c>
    </row>
    <row r="35" spans="1:16" ht="25.5" customHeight="1" x14ac:dyDescent="0.3">
      <c r="A35" s="5" t="s">
        <v>44</v>
      </c>
      <c r="B35" s="34" t="s">
        <v>11</v>
      </c>
      <c r="C35" s="39" t="s">
        <v>45</v>
      </c>
      <c r="D35" s="41" t="s">
        <v>2</v>
      </c>
      <c r="E35" s="40" t="s">
        <v>11</v>
      </c>
      <c r="F35" s="6"/>
      <c r="G35" s="18">
        <f>G36</f>
        <v>283160.25</v>
      </c>
      <c r="H35" s="18">
        <f>H36</f>
        <v>200000</v>
      </c>
      <c r="I35" s="28">
        <f t="shared" si="0"/>
        <v>-83160.25</v>
      </c>
      <c r="J35" s="18">
        <f>J36</f>
        <v>150000</v>
      </c>
      <c r="K35" s="53">
        <f t="shared" si="1"/>
        <v>-133160.25</v>
      </c>
      <c r="L35" s="29">
        <f t="shared" si="2"/>
        <v>-50000</v>
      </c>
      <c r="M35" s="18">
        <f t="shared" ref="M35:O35" si="10">M36</f>
        <v>150000</v>
      </c>
      <c r="N35" s="29">
        <f t="shared" si="3"/>
        <v>0</v>
      </c>
      <c r="O35" s="18">
        <f t="shared" si="10"/>
        <v>150000</v>
      </c>
      <c r="P35" s="29">
        <f t="shared" si="4"/>
        <v>0</v>
      </c>
    </row>
    <row r="36" spans="1:16" ht="25.5" customHeight="1" x14ac:dyDescent="0.3">
      <c r="A36" s="5" t="s">
        <v>66</v>
      </c>
      <c r="B36" s="34" t="s">
        <v>11</v>
      </c>
      <c r="C36" s="39" t="s">
        <v>67</v>
      </c>
      <c r="D36" s="41" t="s">
        <v>2</v>
      </c>
      <c r="E36" s="40" t="s">
        <v>11</v>
      </c>
      <c r="F36" s="6"/>
      <c r="G36" s="18">
        <v>283160.25</v>
      </c>
      <c r="H36" s="18">
        <v>200000</v>
      </c>
      <c r="I36" s="28">
        <f t="shared" si="0"/>
        <v>-83160.25</v>
      </c>
      <c r="J36" s="19">
        <v>150000</v>
      </c>
      <c r="K36" s="53">
        <f t="shared" si="1"/>
        <v>-133160.25</v>
      </c>
      <c r="L36" s="29">
        <f t="shared" si="2"/>
        <v>-50000</v>
      </c>
      <c r="M36" s="19">
        <v>150000</v>
      </c>
      <c r="N36" s="29">
        <f t="shared" si="3"/>
        <v>0</v>
      </c>
      <c r="O36" s="19">
        <v>150000</v>
      </c>
      <c r="P36" s="29">
        <f t="shared" si="4"/>
        <v>0</v>
      </c>
    </row>
    <row r="37" spans="1:16" ht="37.5" customHeight="1" x14ac:dyDescent="0.3">
      <c r="A37" s="5" t="s">
        <v>46</v>
      </c>
      <c r="B37" s="34" t="s">
        <v>11</v>
      </c>
      <c r="C37" s="39" t="s">
        <v>47</v>
      </c>
      <c r="D37" s="41" t="s">
        <v>2</v>
      </c>
      <c r="E37" s="40" t="s">
        <v>11</v>
      </c>
      <c r="F37" s="6"/>
      <c r="G37" s="18">
        <f>G38+G39</f>
        <v>4058492.39</v>
      </c>
      <c r="H37" s="18">
        <f>H38+H39</f>
        <v>3891040</v>
      </c>
      <c r="I37" s="28">
        <f t="shared" si="0"/>
        <v>-167452.39000000013</v>
      </c>
      <c r="J37" s="18">
        <f>J38+J39</f>
        <v>4080000</v>
      </c>
      <c r="K37" s="53">
        <f t="shared" si="1"/>
        <v>21507.60999999987</v>
      </c>
      <c r="L37" s="29">
        <f t="shared" si="2"/>
        <v>188960</v>
      </c>
      <c r="M37" s="18">
        <f t="shared" ref="M37" si="11">M38+M39</f>
        <v>4170000</v>
      </c>
      <c r="N37" s="29">
        <f t="shared" si="3"/>
        <v>90000</v>
      </c>
      <c r="O37" s="18">
        <f t="shared" ref="O37" si="12">O38+O39</f>
        <v>4260000</v>
      </c>
      <c r="P37" s="29">
        <f t="shared" si="4"/>
        <v>90000</v>
      </c>
    </row>
    <row r="38" spans="1:16" ht="27.75" customHeight="1" x14ac:dyDescent="0.3">
      <c r="A38" s="5" t="s">
        <v>68</v>
      </c>
      <c r="B38" s="34" t="s">
        <v>11</v>
      </c>
      <c r="C38" s="39" t="s">
        <v>69</v>
      </c>
      <c r="D38" s="41" t="s">
        <v>2</v>
      </c>
      <c r="E38" s="40" t="s">
        <v>5</v>
      </c>
      <c r="F38" s="6"/>
      <c r="G38" s="18">
        <v>1803430</v>
      </c>
      <c r="H38" s="18">
        <v>1691040</v>
      </c>
      <c r="I38" s="28">
        <f t="shared" si="0"/>
        <v>-112390</v>
      </c>
      <c r="J38" s="19">
        <v>1600000</v>
      </c>
      <c r="K38" s="53">
        <f t="shared" si="1"/>
        <v>-203430</v>
      </c>
      <c r="L38" s="29">
        <f t="shared" si="2"/>
        <v>-91040</v>
      </c>
      <c r="M38" s="19">
        <v>1600000</v>
      </c>
      <c r="N38" s="29">
        <f t="shared" si="3"/>
        <v>0</v>
      </c>
      <c r="O38" s="19">
        <v>1600000</v>
      </c>
      <c r="P38" s="29">
        <f t="shared" si="4"/>
        <v>0</v>
      </c>
    </row>
    <row r="39" spans="1:16" ht="24" customHeight="1" x14ac:dyDescent="0.3">
      <c r="A39" s="5" t="s">
        <v>70</v>
      </c>
      <c r="B39" s="34" t="s">
        <v>11</v>
      </c>
      <c r="C39" s="39" t="s">
        <v>71</v>
      </c>
      <c r="D39" s="41" t="s">
        <v>2</v>
      </c>
      <c r="E39" s="40" t="s">
        <v>5</v>
      </c>
      <c r="F39" s="6"/>
      <c r="G39" s="18">
        <v>2255062.39</v>
      </c>
      <c r="H39" s="18">
        <v>2200000</v>
      </c>
      <c r="I39" s="28">
        <f t="shared" si="0"/>
        <v>-55062.39000000013</v>
      </c>
      <c r="J39" s="19">
        <v>2480000</v>
      </c>
      <c r="K39" s="53">
        <f t="shared" si="1"/>
        <v>224937.60999999987</v>
      </c>
      <c r="L39" s="29">
        <f t="shared" si="2"/>
        <v>280000</v>
      </c>
      <c r="M39" s="19">
        <v>2570000</v>
      </c>
      <c r="N39" s="29">
        <f t="shared" si="3"/>
        <v>90000</v>
      </c>
      <c r="O39" s="19">
        <v>2660000</v>
      </c>
      <c r="P39" s="29">
        <f t="shared" si="4"/>
        <v>90000</v>
      </c>
    </row>
    <row r="40" spans="1:16" ht="24" customHeight="1" x14ac:dyDescent="0.3">
      <c r="A40" s="5" t="s">
        <v>48</v>
      </c>
      <c r="B40" s="34" t="s">
        <v>11</v>
      </c>
      <c r="C40" s="39" t="s">
        <v>49</v>
      </c>
      <c r="D40" s="41" t="s">
        <v>2</v>
      </c>
      <c r="E40" s="40" t="s">
        <v>11</v>
      </c>
      <c r="F40" s="6"/>
      <c r="G40" s="17">
        <f>G41+G42</f>
        <v>2471980.5699999998</v>
      </c>
      <c r="H40" s="17">
        <f>H41+H42</f>
        <v>2255000</v>
      </c>
      <c r="I40" s="28">
        <f t="shared" si="0"/>
        <v>-216980.56999999983</v>
      </c>
      <c r="J40" s="17">
        <f>J41+J42</f>
        <v>0</v>
      </c>
      <c r="K40" s="53">
        <f t="shared" si="1"/>
        <v>-2471980.5699999998</v>
      </c>
      <c r="L40" s="29">
        <f t="shared" si="2"/>
        <v>-2255000</v>
      </c>
      <c r="M40" s="17">
        <f t="shared" ref="M40" si="13">M41+M42</f>
        <v>0</v>
      </c>
      <c r="N40" s="29">
        <f t="shared" si="3"/>
        <v>0</v>
      </c>
      <c r="O40" s="17">
        <f t="shared" ref="O40" si="14">O41+O42</f>
        <v>0</v>
      </c>
      <c r="P40" s="29">
        <f t="shared" si="4"/>
        <v>0</v>
      </c>
    </row>
    <row r="41" spans="1:16" ht="123.75" customHeight="1" x14ac:dyDescent="0.3">
      <c r="A41" s="5" t="s">
        <v>116</v>
      </c>
      <c r="B41" s="34" t="s">
        <v>11</v>
      </c>
      <c r="C41" s="39" t="s">
        <v>107</v>
      </c>
      <c r="D41" s="41" t="s">
        <v>2</v>
      </c>
      <c r="E41" s="40" t="s">
        <v>117</v>
      </c>
      <c r="F41" s="6"/>
      <c r="G41" s="18">
        <v>1363491.5</v>
      </c>
      <c r="H41" s="18">
        <v>1055000</v>
      </c>
      <c r="I41" s="28">
        <f t="shared" si="0"/>
        <v>-308491.5</v>
      </c>
      <c r="J41" s="19">
        <v>0</v>
      </c>
      <c r="K41" s="53">
        <f t="shared" si="1"/>
        <v>-1363491.5</v>
      </c>
      <c r="L41" s="29">
        <f t="shared" si="2"/>
        <v>-1055000</v>
      </c>
      <c r="M41" s="19"/>
      <c r="N41" s="29">
        <f t="shared" si="3"/>
        <v>0</v>
      </c>
      <c r="O41" s="19">
        <v>0</v>
      </c>
      <c r="P41" s="29">
        <f t="shared" si="4"/>
        <v>0</v>
      </c>
    </row>
    <row r="42" spans="1:16" ht="44.25" customHeight="1" x14ac:dyDescent="0.3">
      <c r="A42" s="5" t="s">
        <v>72</v>
      </c>
      <c r="B42" s="34" t="s">
        <v>11</v>
      </c>
      <c r="C42" s="39" t="s">
        <v>73</v>
      </c>
      <c r="D42" s="41" t="s">
        <v>2</v>
      </c>
      <c r="E42" s="40" t="s">
        <v>6</v>
      </c>
      <c r="F42" s="6"/>
      <c r="G42" s="18">
        <f>1018145.32+90343.75</f>
        <v>1108489.0699999998</v>
      </c>
      <c r="H42" s="18">
        <v>1200000</v>
      </c>
      <c r="I42" s="28">
        <f t="shared" si="0"/>
        <v>91510.930000000168</v>
      </c>
      <c r="J42" s="19">
        <v>0</v>
      </c>
      <c r="K42" s="53">
        <f t="shared" si="1"/>
        <v>-1108489.0699999998</v>
      </c>
      <c r="L42" s="29">
        <f t="shared" si="2"/>
        <v>-1200000</v>
      </c>
      <c r="M42" s="19">
        <v>0</v>
      </c>
      <c r="N42" s="29">
        <f t="shared" si="3"/>
        <v>0</v>
      </c>
      <c r="O42" s="19">
        <v>0</v>
      </c>
      <c r="P42" s="29">
        <f t="shared" si="4"/>
        <v>0</v>
      </c>
    </row>
    <row r="43" spans="1:16" x14ac:dyDescent="0.3">
      <c r="A43" s="5" t="s">
        <v>51</v>
      </c>
      <c r="B43" s="34" t="s">
        <v>11</v>
      </c>
      <c r="C43" s="35" t="s">
        <v>50</v>
      </c>
      <c r="D43" s="35" t="s">
        <v>2</v>
      </c>
      <c r="E43" s="40" t="s">
        <v>11</v>
      </c>
      <c r="F43" s="6"/>
      <c r="G43" s="18">
        <v>1584372.45</v>
      </c>
      <c r="H43" s="18">
        <v>500000</v>
      </c>
      <c r="I43" s="28">
        <f t="shared" si="0"/>
        <v>-1084372.45</v>
      </c>
      <c r="J43" s="19">
        <v>170000</v>
      </c>
      <c r="K43" s="53">
        <f t="shared" si="1"/>
        <v>-1414372.45</v>
      </c>
      <c r="L43" s="29">
        <f t="shared" si="2"/>
        <v>-330000</v>
      </c>
      <c r="M43" s="19">
        <v>170000</v>
      </c>
      <c r="N43" s="29">
        <f t="shared" si="3"/>
        <v>0</v>
      </c>
      <c r="O43" s="19">
        <v>170000</v>
      </c>
      <c r="P43" s="29">
        <f t="shared" si="4"/>
        <v>0</v>
      </c>
    </row>
    <row r="44" spans="1:16" x14ac:dyDescent="0.3">
      <c r="A44" s="5" t="s">
        <v>52</v>
      </c>
      <c r="B44" s="34" t="s">
        <v>11</v>
      </c>
      <c r="C44" s="35" t="s">
        <v>53</v>
      </c>
      <c r="D44" s="35" t="s">
        <v>2</v>
      </c>
      <c r="E44" s="40" t="s">
        <v>11</v>
      </c>
      <c r="F44" s="6"/>
      <c r="G44" s="17">
        <f>G45+G46</f>
        <v>558198.88</v>
      </c>
      <c r="H44" s="17">
        <f>H45+H46</f>
        <v>92000</v>
      </c>
      <c r="I44" s="28">
        <f t="shared" si="0"/>
        <v>-466198.88</v>
      </c>
      <c r="J44" s="17">
        <f>J45+J46</f>
        <v>90000</v>
      </c>
      <c r="K44" s="53">
        <f t="shared" si="1"/>
        <v>-468198.88</v>
      </c>
      <c r="L44" s="29">
        <f t="shared" si="2"/>
        <v>-2000</v>
      </c>
      <c r="M44" s="17">
        <f t="shared" ref="M44" si="15">M45+M46</f>
        <v>90000</v>
      </c>
      <c r="N44" s="29">
        <f t="shared" si="3"/>
        <v>0</v>
      </c>
      <c r="O44" s="17">
        <f t="shared" ref="O44" si="16">O45+O46</f>
        <v>90000</v>
      </c>
      <c r="P44" s="29">
        <f t="shared" si="4"/>
        <v>0</v>
      </c>
    </row>
    <row r="45" spans="1:16" ht="23.25" customHeight="1" x14ac:dyDescent="0.3">
      <c r="A45" s="5" t="s">
        <v>118</v>
      </c>
      <c r="B45" s="34" t="s">
        <v>11</v>
      </c>
      <c r="C45" s="35" t="s">
        <v>108</v>
      </c>
      <c r="D45" s="35">
        <v>0</v>
      </c>
      <c r="E45" s="40" t="s">
        <v>7</v>
      </c>
      <c r="F45" s="6"/>
      <c r="G45" s="18">
        <v>48165.89</v>
      </c>
      <c r="H45" s="18">
        <v>0</v>
      </c>
      <c r="I45" s="28">
        <f t="shared" si="0"/>
        <v>-48165.89</v>
      </c>
      <c r="J45" s="19"/>
      <c r="K45" s="53">
        <f t="shared" si="1"/>
        <v>-48165.89</v>
      </c>
      <c r="L45" s="29">
        <f t="shared" si="2"/>
        <v>0</v>
      </c>
      <c r="M45" s="19"/>
      <c r="N45" s="29">
        <f t="shared" si="3"/>
        <v>0</v>
      </c>
      <c r="O45" s="19"/>
      <c r="P45" s="29">
        <f t="shared" si="4"/>
        <v>0</v>
      </c>
    </row>
    <row r="46" spans="1:16" ht="26.25" customHeight="1" x14ac:dyDescent="0.3">
      <c r="A46" s="5" t="s">
        <v>74</v>
      </c>
      <c r="B46" s="34" t="s">
        <v>11</v>
      </c>
      <c r="C46" s="39" t="s">
        <v>75</v>
      </c>
      <c r="D46" s="41" t="s">
        <v>2</v>
      </c>
      <c r="E46" s="40" t="s">
        <v>7</v>
      </c>
      <c r="F46" s="6"/>
      <c r="G46" s="18">
        <v>510032.99</v>
      </c>
      <c r="H46" s="18">
        <v>92000</v>
      </c>
      <c r="I46" s="28">
        <f t="shared" si="0"/>
        <v>-418032.99</v>
      </c>
      <c r="J46" s="19">
        <v>90000</v>
      </c>
      <c r="K46" s="53">
        <f t="shared" si="1"/>
        <v>-420032.99</v>
      </c>
      <c r="L46" s="29">
        <f t="shared" si="2"/>
        <v>-2000</v>
      </c>
      <c r="M46" s="19">
        <v>90000</v>
      </c>
      <c r="N46" s="29">
        <f t="shared" si="3"/>
        <v>0</v>
      </c>
      <c r="O46" s="19">
        <v>90000</v>
      </c>
      <c r="P46" s="29">
        <f t="shared" si="4"/>
        <v>0</v>
      </c>
    </row>
    <row r="47" spans="1:16" ht="25.5" customHeight="1" x14ac:dyDescent="0.3">
      <c r="A47" s="5" t="s">
        <v>76</v>
      </c>
      <c r="B47" s="34" t="s">
        <v>11</v>
      </c>
      <c r="C47" s="39" t="s">
        <v>77</v>
      </c>
      <c r="D47" s="41" t="s">
        <v>2</v>
      </c>
      <c r="E47" s="40" t="s">
        <v>11</v>
      </c>
      <c r="F47" s="6"/>
      <c r="G47" s="18">
        <f>G48</f>
        <v>499410727.48999995</v>
      </c>
      <c r="H47" s="18">
        <f>H48</f>
        <v>545704444.37999988</v>
      </c>
      <c r="I47" s="28">
        <f t="shared" si="0"/>
        <v>46293716.889999926</v>
      </c>
      <c r="J47" s="18">
        <f>J48</f>
        <v>492016836.93000001</v>
      </c>
      <c r="K47" s="53">
        <f t="shared" si="1"/>
        <v>-7393890.5599999428</v>
      </c>
      <c r="L47" s="29">
        <f t="shared" si="2"/>
        <v>-53687607.449999869</v>
      </c>
      <c r="M47" s="18">
        <f t="shared" ref="M47:O47" si="17">M48</f>
        <v>427040036.95999998</v>
      </c>
      <c r="N47" s="29">
        <f t="shared" si="3"/>
        <v>-64976799.970000029</v>
      </c>
      <c r="O47" s="18">
        <f t="shared" si="17"/>
        <v>422468868.26000005</v>
      </c>
      <c r="P47" s="29">
        <f t="shared" si="4"/>
        <v>-4571168.6999999285</v>
      </c>
    </row>
    <row r="48" spans="1:16" ht="44.25" customHeight="1" x14ac:dyDescent="0.3">
      <c r="A48" s="5" t="s">
        <v>78</v>
      </c>
      <c r="B48" s="34" t="s">
        <v>11</v>
      </c>
      <c r="C48" s="42" t="s">
        <v>79</v>
      </c>
      <c r="D48" s="43" t="s">
        <v>2</v>
      </c>
      <c r="E48" s="40" t="s">
        <v>11</v>
      </c>
      <c r="F48" s="6"/>
      <c r="G48" s="18">
        <f>SUM(G49:G72)</f>
        <v>499410727.48999995</v>
      </c>
      <c r="H48" s="18">
        <f>SUM(H49:H72)</f>
        <v>545704444.37999988</v>
      </c>
      <c r="I48" s="28">
        <f t="shared" si="0"/>
        <v>46293716.889999926</v>
      </c>
      <c r="J48" s="18">
        <f>SUM(J49:J72)</f>
        <v>492016836.93000001</v>
      </c>
      <c r="K48" s="53">
        <f t="shared" si="1"/>
        <v>-7393890.5599999428</v>
      </c>
      <c r="L48" s="29">
        <f t="shared" si="2"/>
        <v>-53687607.449999869</v>
      </c>
      <c r="M48" s="18">
        <f>SUM(M49:M72)</f>
        <v>427040036.95999998</v>
      </c>
      <c r="N48" s="29">
        <f t="shared" si="3"/>
        <v>-64976799.970000029</v>
      </c>
      <c r="O48" s="18">
        <f>SUM(O49:O72)</f>
        <v>422468868.26000005</v>
      </c>
      <c r="P48" s="29">
        <f t="shared" si="4"/>
        <v>-4571168.6999999285</v>
      </c>
    </row>
    <row r="49" spans="1:16" ht="39" customHeight="1" x14ac:dyDescent="0.3">
      <c r="A49" s="5" t="s">
        <v>81</v>
      </c>
      <c r="B49" s="34" t="s">
        <v>11</v>
      </c>
      <c r="C49" s="35" t="s">
        <v>80</v>
      </c>
      <c r="D49" s="41" t="s">
        <v>2</v>
      </c>
      <c r="E49" s="40" t="s">
        <v>8</v>
      </c>
      <c r="F49" s="6"/>
      <c r="G49" s="18">
        <v>24806880</v>
      </c>
      <c r="H49" s="18">
        <v>0</v>
      </c>
      <c r="I49" s="28">
        <f t="shared" si="0"/>
        <v>-24806880</v>
      </c>
      <c r="J49" s="19">
        <v>0</v>
      </c>
      <c r="K49" s="53">
        <f t="shared" si="1"/>
        <v>-24806880</v>
      </c>
      <c r="L49" s="29">
        <f t="shared" si="2"/>
        <v>0</v>
      </c>
      <c r="M49" s="19">
        <v>0</v>
      </c>
      <c r="N49" s="29">
        <f t="shared" si="3"/>
        <v>0</v>
      </c>
      <c r="O49" s="19">
        <v>0</v>
      </c>
      <c r="P49" s="29">
        <f t="shared" si="4"/>
        <v>0</v>
      </c>
    </row>
    <row r="50" spans="1:16" ht="39" customHeight="1" x14ac:dyDescent="0.3">
      <c r="A50" s="5" t="s">
        <v>134</v>
      </c>
      <c r="B50" s="34" t="s">
        <v>11</v>
      </c>
      <c r="C50" s="35" t="s">
        <v>135</v>
      </c>
      <c r="D50" s="41" t="s">
        <v>2</v>
      </c>
      <c r="E50" s="40" t="s">
        <v>8</v>
      </c>
      <c r="F50" s="6"/>
      <c r="G50" s="18">
        <v>43395000</v>
      </c>
      <c r="H50" s="18">
        <v>57497000</v>
      </c>
      <c r="I50" s="28">
        <f t="shared" si="0"/>
        <v>14102000</v>
      </c>
      <c r="J50" s="19"/>
      <c r="K50" s="53">
        <f t="shared" si="1"/>
        <v>-43395000</v>
      </c>
      <c r="L50" s="29"/>
      <c r="M50" s="19">
        <v>0</v>
      </c>
      <c r="N50" s="29"/>
      <c r="O50" s="19">
        <v>0</v>
      </c>
      <c r="P50" s="29"/>
    </row>
    <row r="51" spans="1:16" ht="141.75" customHeight="1" x14ac:dyDescent="0.3">
      <c r="A51" s="11" t="s">
        <v>110</v>
      </c>
      <c r="B51" s="34" t="s">
        <v>11</v>
      </c>
      <c r="C51" s="44" t="s">
        <v>111</v>
      </c>
      <c r="D51" s="41" t="s">
        <v>2</v>
      </c>
      <c r="E51" s="40" t="s">
        <v>8</v>
      </c>
      <c r="F51" s="6"/>
      <c r="G51" s="18">
        <v>3596458.39</v>
      </c>
      <c r="H51" s="18">
        <v>2193801.16</v>
      </c>
      <c r="I51" s="28">
        <f t="shared" si="0"/>
        <v>-1402657.23</v>
      </c>
      <c r="J51" s="19"/>
      <c r="K51" s="53">
        <f t="shared" si="1"/>
        <v>-3596458.39</v>
      </c>
      <c r="L51" s="29">
        <f t="shared" si="2"/>
        <v>-2193801.16</v>
      </c>
      <c r="M51" s="19">
        <v>0</v>
      </c>
      <c r="N51" s="29">
        <f t="shared" si="3"/>
        <v>0</v>
      </c>
      <c r="O51" s="19">
        <v>0</v>
      </c>
      <c r="P51" s="29">
        <f t="shared" si="4"/>
        <v>0</v>
      </c>
    </row>
    <row r="52" spans="1:16" ht="42" customHeight="1" x14ac:dyDescent="0.3">
      <c r="A52" s="5" t="s">
        <v>136</v>
      </c>
      <c r="B52" s="34" t="s">
        <v>11</v>
      </c>
      <c r="C52" s="39" t="s">
        <v>137</v>
      </c>
      <c r="D52" s="41" t="s">
        <v>2</v>
      </c>
      <c r="E52" s="40" t="s">
        <v>8</v>
      </c>
      <c r="F52" s="6"/>
      <c r="G52" s="18">
        <v>129091020.41</v>
      </c>
      <c r="H52" s="18">
        <v>51123986.170000002</v>
      </c>
      <c r="I52" s="28">
        <f t="shared" si="0"/>
        <v>-77967034.239999995</v>
      </c>
      <c r="J52" s="19">
        <v>6711506.4500000002</v>
      </c>
      <c r="K52" s="53">
        <f t="shared" si="1"/>
        <v>-122379513.95999999</v>
      </c>
      <c r="L52" s="29">
        <f t="shared" si="2"/>
        <v>-44412479.719999999</v>
      </c>
      <c r="M52" s="19">
        <v>0</v>
      </c>
      <c r="N52" s="29">
        <f t="shared" si="3"/>
        <v>-6711506.4500000002</v>
      </c>
      <c r="O52" s="19">
        <v>0</v>
      </c>
      <c r="P52" s="29">
        <f t="shared" si="4"/>
        <v>0</v>
      </c>
    </row>
    <row r="53" spans="1:16" ht="84" customHeight="1" x14ac:dyDescent="0.3">
      <c r="A53" s="5" t="s">
        <v>87</v>
      </c>
      <c r="B53" s="34" t="s">
        <v>11</v>
      </c>
      <c r="C53" s="39" t="s">
        <v>88</v>
      </c>
      <c r="D53" s="41" t="s">
        <v>2</v>
      </c>
      <c r="E53" s="40" t="s">
        <v>8</v>
      </c>
      <c r="F53" s="6"/>
      <c r="G53" s="18"/>
      <c r="H53" s="18"/>
      <c r="I53" s="28">
        <f t="shared" si="0"/>
        <v>0</v>
      </c>
      <c r="J53" s="19">
        <v>0</v>
      </c>
      <c r="K53" s="53">
        <f t="shared" si="1"/>
        <v>0</v>
      </c>
      <c r="L53" s="29">
        <f t="shared" si="2"/>
        <v>0</v>
      </c>
      <c r="M53" s="19">
        <v>1821164.74</v>
      </c>
      <c r="N53" s="29">
        <f t="shared" si="3"/>
        <v>1821164.74</v>
      </c>
      <c r="O53" s="19"/>
      <c r="P53" s="29">
        <f t="shared" si="4"/>
        <v>-1821164.74</v>
      </c>
    </row>
    <row r="54" spans="1:16" ht="46.5" customHeight="1" x14ac:dyDescent="0.3">
      <c r="A54" s="5" t="s">
        <v>155</v>
      </c>
      <c r="B54" s="34" t="s">
        <v>11</v>
      </c>
      <c r="C54" s="39" t="s">
        <v>154</v>
      </c>
      <c r="D54" s="41" t="s">
        <v>2</v>
      </c>
      <c r="E54" s="40" t="s">
        <v>8</v>
      </c>
      <c r="F54" s="6"/>
      <c r="G54" s="18"/>
      <c r="H54" s="18"/>
      <c r="I54" s="28"/>
      <c r="J54" s="19">
        <v>0</v>
      </c>
      <c r="K54" s="53">
        <f t="shared" si="1"/>
        <v>0</v>
      </c>
      <c r="L54" s="29">
        <f t="shared" si="2"/>
        <v>0</v>
      </c>
      <c r="M54" s="19">
        <v>20381734.690000001</v>
      </c>
      <c r="N54" s="29">
        <f t="shared" si="3"/>
        <v>20381734.690000001</v>
      </c>
      <c r="O54" s="19"/>
      <c r="P54" s="29">
        <f t="shared" si="4"/>
        <v>-20381734.690000001</v>
      </c>
    </row>
    <row r="55" spans="1:16" ht="58.5" customHeight="1" x14ac:dyDescent="0.3">
      <c r="A55" s="5" t="s">
        <v>142</v>
      </c>
      <c r="B55" s="34" t="s">
        <v>11</v>
      </c>
      <c r="C55" s="39" t="s">
        <v>143</v>
      </c>
      <c r="D55" s="41" t="s">
        <v>2</v>
      </c>
      <c r="E55" s="40" t="s">
        <v>8</v>
      </c>
      <c r="F55" s="6"/>
      <c r="G55" s="18"/>
      <c r="H55" s="18">
        <v>1953925.62</v>
      </c>
      <c r="I55" s="28">
        <f t="shared" si="0"/>
        <v>1953925.62</v>
      </c>
      <c r="J55" s="19"/>
      <c r="K55" s="53">
        <f t="shared" si="1"/>
        <v>0</v>
      </c>
      <c r="L55" s="29">
        <f t="shared" si="2"/>
        <v>-1953925.62</v>
      </c>
      <c r="M55" s="19"/>
      <c r="N55" s="29">
        <f t="shared" si="3"/>
        <v>0</v>
      </c>
      <c r="O55" s="19"/>
      <c r="P55" s="29">
        <f t="shared" si="4"/>
        <v>0</v>
      </c>
    </row>
    <row r="56" spans="1:16" ht="44.25" customHeight="1" x14ac:dyDescent="0.3">
      <c r="A56" s="5" t="s">
        <v>152</v>
      </c>
      <c r="B56" s="34" t="s">
        <v>11</v>
      </c>
      <c r="C56" s="39" t="s">
        <v>153</v>
      </c>
      <c r="D56" s="41" t="s">
        <v>2</v>
      </c>
      <c r="E56" s="40" t="s">
        <v>8</v>
      </c>
      <c r="F56" s="6"/>
      <c r="G56" s="18"/>
      <c r="H56" s="18">
        <v>23349642.199999999</v>
      </c>
      <c r="I56" s="28">
        <f t="shared" si="0"/>
        <v>23349642.199999999</v>
      </c>
      <c r="J56" s="19">
        <v>56183998.240000002</v>
      </c>
      <c r="K56" s="53">
        <f t="shared" si="1"/>
        <v>56183998.240000002</v>
      </c>
      <c r="L56" s="29">
        <f t="shared" si="2"/>
        <v>32834356.040000003</v>
      </c>
      <c r="M56" s="19">
        <v>10983214.289999999</v>
      </c>
      <c r="N56" s="29">
        <f t="shared" si="3"/>
        <v>-45200783.950000003</v>
      </c>
      <c r="O56" s="19">
        <v>10983214.289999999</v>
      </c>
      <c r="P56" s="29">
        <f t="shared" si="4"/>
        <v>0</v>
      </c>
    </row>
    <row r="57" spans="1:16" ht="27.75" customHeight="1" x14ac:dyDescent="0.3">
      <c r="A57" s="5" t="s">
        <v>84</v>
      </c>
      <c r="B57" s="34" t="s">
        <v>11</v>
      </c>
      <c r="C57" s="39" t="s">
        <v>85</v>
      </c>
      <c r="D57" s="41" t="s">
        <v>2</v>
      </c>
      <c r="E57" s="40" t="s">
        <v>8</v>
      </c>
      <c r="F57" s="6"/>
      <c r="G57" s="18"/>
      <c r="H57" s="18">
        <v>1273913.69</v>
      </c>
      <c r="I57" s="28">
        <f t="shared" si="0"/>
        <v>1273913.69</v>
      </c>
      <c r="J57" s="19">
        <v>14469191.67</v>
      </c>
      <c r="K57" s="53">
        <f t="shared" si="1"/>
        <v>14469191.67</v>
      </c>
      <c r="L57" s="29">
        <f t="shared" si="2"/>
        <v>13195277.98</v>
      </c>
      <c r="M57" s="19"/>
      <c r="N57" s="29">
        <f t="shared" si="3"/>
        <v>-14469191.67</v>
      </c>
      <c r="O57" s="19"/>
      <c r="P57" s="29">
        <f t="shared" si="4"/>
        <v>0</v>
      </c>
    </row>
    <row r="58" spans="1:16" ht="48" customHeight="1" x14ac:dyDescent="0.3">
      <c r="A58" s="5" t="s">
        <v>86</v>
      </c>
      <c r="B58" s="34" t="s">
        <v>11</v>
      </c>
      <c r="C58" s="39" t="s">
        <v>89</v>
      </c>
      <c r="D58" s="41" t="s">
        <v>2</v>
      </c>
      <c r="E58" s="40" t="s">
        <v>8</v>
      </c>
      <c r="F58" s="6"/>
      <c r="G58" s="18">
        <v>7109349.3600000003</v>
      </c>
      <c r="H58" s="18">
        <v>6975096.0099999998</v>
      </c>
      <c r="I58" s="28">
        <f t="shared" si="0"/>
        <v>-134253.35000000056</v>
      </c>
      <c r="J58" s="19">
        <v>7373086.4500000002</v>
      </c>
      <c r="K58" s="53">
        <f t="shared" si="1"/>
        <v>263737.08999999985</v>
      </c>
      <c r="L58" s="29">
        <f>J58-H58</f>
        <v>397990.44000000041</v>
      </c>
      <c r="M58" s="19">
        <v>8043306.7800000003</v>
      </c>
      <c r="N58" s="29">
        <f>M58-J58</f>
        <v>670220.33000000007</v>
      </c>
      <c r="O58" s="19">
        <v>8043306.7800000003</v>
      </c>
      <c r="P58" s="29">
        <f>O58-M58</f>
        <v>0</v>
      </c>
    </row>
    <row r="59" spans="1:16" ht="60.75" customHeight="1" x14ac:dyDescent="0.3">
      <c r="A59" s="5" t="s">
        <v>157</v>
      </c>
      <c r="B59" s="34" t="s">
        <v>11</v>
      </c>
      <c r="C59" s="39" t="s">
        <v>156</v>
      </c>
      <c r="D59" s="41" t="s">
        <v>2</v>
      </c>
      <c r="E59" s="40" t="s">
        <v>8</v>
      </c>
      <c r="F59" s="6"/>
      <c r="G59" s="18"/>
      <c r="H59" s="18"/>
      <c r="I59" s="28"/>
      <c r="J59" s="19">
        <v>1625400</v>
      </c>
      <c r="K59" s="53">
        <f t="shared" si="1"/>
        <v>1625400</v>
      </c>
      <c r="L59" s="29">
        <f>J59-H59</f>
        <v>1625400</v>
      </c>
      <c r="M59" s="19">
        <v>1625400</v>
      </c>
      <c r="N59" s="29">
        <f>M59-J59</f>
        <v>0</v>
      </c>
      <c r="O59" s="19">
        <v>1625400</v>
      </c>
      <c r="P59" s="29">
        <f>O59-M59</f>
        <v>0</v>
      </c>
    </row>
    <row r="60" spans="1:16" ht="29.25" customHeight="1" x14ac:dyDescent="0.3">
      <c r="A60" s="5" t="s">
        <v>82</v>
      </c>
      <c r="B60" s="34" t="s">
        <v>11</v>
      </c>
      <c r="C60" s="39" t="s">
        <v>83</v>
      </c>
      <c r="D60" s="41" t="s">
        <v>2</v>
      </c>
      <c r="E60" s="40" t="s">
        <v>8</v>
      </c>
      <c r="F60" s="6"/>
      <c r="G60" s="18">
        <v>33409753.329999998</v>
      </c>
      <c r="H60" s="18">
        <f>47760000+47987578.11+1115053.57+22308792.05</f>
        <v>119171423.72999999</v>
      </c>
      <c r="I60" s="28">
        <f t="shared" si="0"/>
        <v>85761670.399999991</v>
      </c>
      <c r="J60" s="19">
        <v>52734420.869999997</v>
      </c>
      <c r="K60" s="53">
        <f t="shared" si="1"/>
        <v>19324667.539999999</v>
      </c>
      <c r="L60" s="29">
        <f t="shared" si="2"/>
        <v>-66437002.859999992</v>
      </c>
      <c r="M60" s="19">
        <v>13996418.939999999</v>
      </c>
      <c r="N60" s="29">
        <f t="shared" si="3"/>
        <v>-38738001.93</v>
      </c>
      <c r="O60" s="19">
        <v>13996629.220000001</v>
      </c>
      <c r="P60" s="29">
        <f t="shared" si="4"/>
        <v>210.28000000119209</v>
      </c>
    </row>
    <row r="61" spans="1:16" ht="44.25" customHeight="1" x14ac:dyDescent="0.3">
      <c r="A61" s="5" t="s">
        <v>90</v>
      </c>
      <c r="B61" s="34" t="s">
        <v>11</v>
      </c>
      <c r="C61" s="39" t="s">
        <v>91</v>
      </c>
      <c r="D61" s="41" t="s">
        <v>2</v>
      </c>
      <c r="E61" s="40" t="s">
        <v>8</v>
      </c>
      <c r="F61" s="6"/>
      <c r="G61" s="18">
        <v>227582743.90000001</v>
      </c>
      <c r="H61" s="18">
        <f>26698771+207971518.22</f>
        <v>234670289.22</v>
      </c>
      <c r="I61" s="28">
        <f t="shared" si="0"/>
        <v>7087545.3199999928</v>
      </c>
      <c r="J61" s="19">
        <v>302338187.25</v>
      </c>
      <c r="K61" s="53">
        <f t="shared" si="1"/>
        <v>74755443.349999994</v>
      </c>
      <c r="L61" s="29">
        <f t="shared" si="2"/>
        <v>67667898.030000001</v>
      </c>
      <c r="M61" s="19">
        <v>315961366.51999998</v>
      </c>
      <c r="N61" s="29">
        <f t="shared" si="3"/>
        <v>13623179.269999981</v>
      </c>
      <c r="O61" s="19">
        <v>333328013.97000003</v>
      </c>
      <c r="P61" s="29">
        <f t="shared" si="4"/>
        <v>17366647.450000048</v>
      </c>
    </row>
    <row r="62" spans="1:16" ht="85.5" customHeight="1" x14ac:dyDescent="0.3">
      <c r="A62" s="5" t="s">
        <v>92</v>
      </c>
      <c r="B62" s="34" t="s">
        <v>11</v>
      </c>
      <c r="C62" s="39" t="s">
        <v>93</v>
      </c>
      <c r="D62" s="41" t="s">
        <v>2</v>
      </c>
      <c r="E62" s="40" t="s">
        <v>8</v>
      </c>
      <c r="F62" s="6"/>
      <c r="G62" s="18">
        <v>2911264.77</v>
      </c>
      <c r="H62" s="18">
        <v>2718675.78</v>
      </c>
      <c r="I62" s="28">
        <f t="shared" si="0"/>
        <v>-192588.99000000022</v>
      </c>
      <c r="J62" s="19">
        <v>3712464</v>
      </c>
      <c r="K62" s="53">
        <f t="shared" si="1"/>
        <v>801199.23</v>
      </c>
      <c r="L62" s="29">
        <f t="shared" si="2"/>
        <v>993788.2200000002</v>
      </c>
      <c r="M62" s="19">
        <v>3861060</v>
      </c>
      <c r="N62" s="29">
        <f t="shared" si="3"/>
        <v>148596</v>
      </c>
      <c r="O62" s="19">
        <v>4014528</v>
      </c>
      <c r="P62" s="29">
        <f t="shared" si="4"/>
        <v>153468</v>
      </c>
    </row>
    <row r="63" spans="1:16" ht="59.25" customHeight="1" x14ac:dyDescent="0.3">
      <c r="A63" s="5" t="s">
        <v>144</v>
      </c>
      <c r="B63" s="34" t="s">
        <v>11</v>
      </c>
      <c r="C63" s="39" t="s">
        <v>145</v>
      </c>
      <c r="D63" s="41" t="s">
        <v>2</v>
      </c>
      <c r="E63" s="40" t="s">
        <v>8</v>
      </c>
      <c r="F63" s="6"/>
      <c r="G63" s="18"/>
      <c r="H63" s="18">
        <v>12534839.800000001</v>
      </c>
      <c r="I63" s="28">
        <f t="shared" si="0"/>
        <v>12534839.800000001</v>
      </c>
      <c r="J63" s="19">
        <v>12784770</v>
      </c>
      <c r="K63" s="53">
        <f t="shared" si="1"/>
        <v>12784770</v>
      </c>
      <c r="L63" s="29">
        <f t="shared" si="2"/>
        <v>249930.19999999925</v>
      </c>
      <c r="M63" s="19">
        <v>12784770</v>
      </c>
      <c r="N63" s="29">
        <f t="shared" si="3"/>
        <v>0</v>
      </c>
      <c r="O63" s="19">
        <v>12784770</v>
      </c>
      <c r="P63" s="29">
        <f t="shared" si="4"/>
        <v>0</v>
      </c>
    </row>
    <row r="64" spans="1:16" ht="44.25" customHeight="1" x14ac:dyDescent="0.3">
      <c r="A64" s="5" t="s">
        <v>119</v>
      </c>
      <c r="B64" s="34" t="s">
        <v>11</v>
      </c>
      <c r="C64" s="39" t="s">
        <v>109</v>
      </c>
      <c r="D64" s="41" t="s">
        <v>2</v>
      </c>
      <c r="E64" s="40" t="s">
        <v>8</v>
      </c>
      <c r="F64" s="6"/>
      <c r="G64" s="18">
        <v>333583</v>
      </c>
      <c r="H64" s="18">
        <v>366794</v>
      </c>
      <c r="I64" s="28">
        <f t="shared" si="0"/>
        <v>33211</v>
      </c>
      <c r="J64" s="19">
        <v>420254</v>
      </c>
      <c r="K64" s="53">
        <f t="shared" si="1"/>
        <v>86671</v>
      </c>
      <c r="L64" s="29">
        <f t="shared" si="2"/>
        <v>53460</v>
      </c>
      <c r="M64" s="19">
        <v>435282</v>
      </c>
      <c r="N64" s="29">
        <f t="shared" si="3"/>
        <v>15028</v>
      </c>
      <c r="O64" s="19">
        <v>451043</v>
      </c>
      <c r="P64" s="29">
        <f t="shared" si="4"/>
        <v>15761</v>
      </c>
    </row>
    <row r="65" spans="1:16" ht="64.5" customHeight="1" x14ac:dyDescent="0.3">
      <c r="A65" s="5" t="s">
        <v>94</v>
      </c>
      <c r="B65" s="34" t="s">
        <v>11</v>
      </c>
      <c r="C65" s="39" t="s">
        <v>95</v>
      </c>
      <c r="D65" s="41" t="s">
        <v>2</v>
      </c>
      <c r="E65" s="40" t="s">
        <v>8</v>
      </c>
      <c r="F65" s="6"/>
      <c r="G65" s="18">
        <v>35472</v>
      </c>
      <c r="H65" s="18">
        <v>238082</v>
      </c>
      <c r="I65" s="28">
        <f t="shared" si="0"/>
        <v>202610</v>
      </c>
      <c r="J65" s="19">
        <v>14508</v>
      </c>
      <c r="K65" s="53">
        <f t="shared" si="1"/>
        <v>-20964</v>
      </c>
      <c r="L65" s="29">
        <f t="shared" si="2"/>
        <v>-223574</v>
      </c>
      <c r="M65" s="19">
        <v>12895</v>
      </c>
      <c r="N65" s="29">
        <f t="shared" si="3"/>
        <v>-1613</v>
      </c>
      <c r="O65" s="19">
        <v>12895</v>
      </c>
      <c r="P65" s="29">
        <f t="shared" si="4"/>
        <v>0</v>
      </c>
    </row>
    <row r="66" spans="1:16" ht="60.75" customHeight="1" x14ac:dyDescent="0.3">
      <c r="A66" s="5" t="s">
        <v>96</v>
      </c>
      <c r="B66" s="34" t="s">
        <v>11</v>
      </c>
      <c r="C66" s="42" t="s">
        <v>97</v>
      </c>
      <c r="D66" s="43" t="s">
        <v>2</v>
      </c>
      <c r="E66" s="40" t="s">
        <v>8</v>
      </c>
      <c r="F66" s="6"/>
      <c r="G66" s="18">
        <v>233131.78</v>
      </c>
      <c r="H66" s="18"/>
      <c r="I66" s="28">
        <f t="shared" si="0"/>
        <v>-233131.78</v>
      </c>
      <c r="J66" s="19"/>
      <c r="K66" s="53">
        <f t="shared" si="1"/>
        <v>-233131.78</v>
      </c>
      <c r="L66" s="29">
        <f t="shared" si="2"/>
        <v>0</v>
      </c>
      <c r="M66" s="19"/>
      <c r="N66" s="29">
        <f t="shared" si="3"/>
        <v>0</v>
      </c>
      <c r="O66" s="19"/>
      <c r="P66" s="29">
        <f t="shared" si="4"/>
        <v>0</v>
      </c>
    </row>
    <row r="67" spans="1:16" ht="81.75" customHeight="1" x14ac:dyDescent="0.3">
      <c r="A67" s="5" t="s">
        <v>98</v>
      </c>
      <c r="B67" s="34" t="s">
        <v>11</v>
      </c>
      <c r="C67" s="42" t="s">
        <v>99</v>
      </c>
      <c r="D67" s="43" t="s">
        <v>2</v>
      </c>
      <c r="E67" s="40" t="s">
        <v>8</v>
      </c>
      <c r="F67" s="6"/>
      <c r="G67" s="18">
        <v>9067512</v>
      </c>
      <c r="H67" s="18">
        <v>11209800</v>
      </c>
      <c r="I67" s="28">
        <f t="shared" si="0"/>
        <v>2142288</v>
      </c>
      <c r="J67" s="19">
        <v>13554100</v>
      </c>
      <c r="K67" s="53">
        <f t="shared" si="1"/>
        <v>4486588</v>
      </c>
      <c r="L67" s="29">
        <f t="shared" si="2"/>
        <v>2344300</v>
      </c>
      <c r="M67" s="19">
        <v>13554100</v>
      </c>
      <c r="N67" s="29">
        <f t="shared" si="3"/>
        <v>0</v>
      </c>
      <c r="O67" s="19">
        <v>13554100</v>
      </c>
      <c r="P67" s="29">
        <f t="shared" si="4"/>
        <v>0</v>
      </c>
    </row>
    <row r="68" spans="1:16" ht="37.5" customHeight="1" x14ac:dyDescent="0.3">
      <c r="A68" s="5" t="s">
        <v>120</v>
      </c>
      <c r="B68" s="34" t="s">
        <v>11</v>
      </c>
      <c r="C68" s="42" t="s">
        <v>112</v>
      </c>
      <c r="D68" s="43" t="s">
        <v>2</v>
      </c>
      <c r="E68" s="40" t="s">
        <v>8</v>
      </c>
      <c r="F68" s="6"/>
      <c r="G68" s="18">
        <v>129271.5</v>
      </c>
      <c r="H68" s="18"/>
      <c r="I68" s="28">
        <f t="shared" si="0"/>
        <v>-129271.5</v>
      </c>
      <c r="J68" s="19"/>
      <c r="K68" s="53">
        <f t="shared" si="1"/>
        <v>-129271.5</v>
      </c>
      <c r="L68" s="29">
        <f t="shared" si="2"/>
        <v>0</v>
      </c>
      <c r="M68" s="19">
        <v>0</v>
      </c>
      <c r="N68" s="29">
        <f t="shared" si="3"/>
        <v>0</v>
      </c>
      <c r="O68" s="19">
        <v>0</v>
      </c>
      <c r="P68" s="29">
        <f t="shared" si="4"/>
        <v>0</v>
      </c>
    </row>
    <row r="69" spans="1:16" ht="42.75" customHeight="1" x14ac:dyDescent="0.3">
      <c r="A69" s="5" t="s">
        <v>100</v>
      </c>
      <c r="B69" s="34" t="s">
        <v>11</v>
      </c>
      <c r="C69" s="42" t="s">
        <v>101</v>
      </c>
      <c r="D69" s="43" t="s">
        <v>2</v>
      </c>
      <c r="E69" s="40" t="s">
        <v>8</v>
      </c>
      <c r="F69" s="6"/>
      <c r="G69" s="18">
        <v>1395192</v>
      </c>
      <c r="H69" s="18">
        <v>1503968</v>
      </c>
      <c r="I69" s="28">
        <f t="shared" si="0"/>
        <v>108776</v>
      </c>
      <c r="J69" s="19">
        <v>1490622</v>
      </c>
      <c r="K69" s="53">
        <f t="shared" si="1"/>
        <v>95430</v>
      </c>
      <c r="L69" s="29">
        <f t="shared" si="2"/>
        <v>-13346</v>
      </c>
      <c r="M69" s="19">
        <v>1490622</v>
      </c>
      <c r="N69" s="29">
        <f t="shared" si="3"/>
        <v>0</v>
      </c>
      <c r="O69" s="19">
        <v>1490622</v>
      </c>
      <c r="P69" s="29">
        <f t="shared" si="4"/>
        <v>0</v>
      </c>
    </row>
    <row r="70" spans="1:16" ht="42.75" customHeight="1" x14ac:dyDescent="0.3">
      <c r="A70" s="5" t="s">
        <v>138</v>
      </c>
      <c r="B70" s="34" t="s">
        <v>11</v>
      </c>
      <c r="C70" s="42" t="s">
        <v>139</v>
      </c>
      <c r="D70" s="43" t="s">
        <v>2</v>
      </c>
      <c r="E70" s="40" t="s">
        <v>8</v>
      </c>
      <c r="F70" s="6"/>
      <c r="G70" s="18">
        <v>2016764</v>
      </c>
      <c r="H70" s="18">
        <v>2096028</v>
      </c>
      <c r="I70" s="28">
        <f t="shared" si="0"/>
        <v>79264</v>
      </c>
      <c r="J70" s="19">
        <v>2276349</v>
      </c>
      <c r="K70" s="53">
        <f t="shared" si="1"/>
        <v>259585</v>
      </c>
      <c r="L70" s="29">
        <f t="shared" si="2"/>
        <v>180321</v>
      </c>
      <c r="M70" s="19">
        <v>2391123</v>
      </c>
      <c r="N70" s="29">
        <f t="shared" si="3"/>
        <v>114774</v>
      </c>
      <c r="O70" s="19">
        <v>2486767</v>
      </c>
      <c r="P70" s="29">
        <f t="shared" si="4"/>
        <v>95644</v>
      </c>
    </row>
    <row r="71" spans="1:16" ht="42.75" customHeight="1" x14ac:dyDescent="0.3">
      <c r="A71" s="5" t="s">
        <v>140</v>
      </c>
      <c r="B71" s="34" t="s">
        <v>11</v>
      </c>
      <c r="C71" s="42" t="s">
        <v>141</v>
      </c>
      <c r="D71" s="43" t="s">
        <v>2</v>
      </c>
      <c r="E71" s="40" t="s">
        <v>8</v>
      </c>
      <c r="F71" s="6"/>
      <c r="G71" s="18">
        <v>272232</v>
      </c>
      <c r="H71" s="18">
        <v>353579</v>
      </c>
      <c r="I71" s="28">
        <f t="shared" si="0"/>
        <v>81347</v>
      </c>
      <c r="J71" s="19">
        <v>353579</v>
      </c>
      <c r="K71" s="53">
        <f t="shared" si="1"/>
        <v>81347</v>
      </c>
      <c r="L71" s="29">
        <f t="shared" si="2"/>
        <v>0</v>
      </c>
      <c r="M71" s="19">
        <v>353579</v>
      </c>
      <c r="N71" s="29">
        <f t="shared" si="3"/>
        <v>0</v>
      </c>
      <c r="O71" s="19">
        <v>353579</v>
      </c>
      <c r="P71" s="29">
        <f t="shared" si="4"/>
        <v>0</v>
      </c>
    </row>
    <row r="72" spans="1:16" ht="84" customHeight="1" x14ac:dyDescent="0.3">
      <c r="A72" s="5" t="s">
        <v>102</v>
      </c>
      <c r="B72" s="34" t="s">
        <v>11</v>
      </c>
      <c r="C72" s="42" t="s">
        <v>103</v>
      </c>
      <c r="D72" s="43" t="s">
        <v>2</v>
      </c>
      <c r="E72" s="40" t="s">
        <v>8</v>
      </c>
      <c r="F72" s="6"/>
      <c r="G72" s="18">
        <v>14025099.050000001</v>
      </c>
      <c r="H72" s="18">
        <v>16473600</v>
      </c>
      <c r="I72" s="28">
        <f t="shared" si="0"/>
        <v>2448500.9499999993</v>
      </c>
      <c r="J72" s="19">
        <v>15974400</v>
      </c>
      <c r="K72" s="53">
        <f t="shared" si="1"/>
        <v>1949300.9499999993</v>
      </c>
      <c r="L72" s="29">
        <f t="shared" si="2"/>
        <v>-499200</v>
      </c>
      <c r="M72" s="19">
        <v>19344000</v>
      </c>
      <c r="N72" s="29">
        <f t="shared" si="3"/>
        <v>3369600</v>
      </c>
      <c r="O72" s="19">
        <v>19344000</v>
      </c>
      <c r="P72" s="29">
        <f t="shared" si="4"/>
        <v>0</v>
      </c>
    </row>
    <row r="73" spans="1:16" x14ac:dyDescent="0.3">
      <c r="A73" s="9" t="s">
        <v>10</v>
      </c>
      <c r="B73" s="45"/>
      <c r="C73" s="46"/>
      <c r="D73" s="47"/>
      <c r="E73" s="48"/>
      <c r="F73" s="10"/>
      <c r="G73" s="21">
        <f>G47+G8</f>
        <v>855150814.55999994</v>
      </c>
      <c r="H73" s="21">
        <f>H47+H8</f>
        <v>927095484.37999988</v>
      </c>
      <c r="I73" s="28">
        <f t="shared" ref="I73" si="18">H73-G73</f>
        <v>71944669.819999933</v>
      </c>
      <c r="J73" s="21">
        <f>J47+J8</f>
        <v>891560546.93000007</v>
      </c>
      <c r="K73" s="53">
        <f t="shared" ref="K73" si="19">J73-G73</f>
        <v>36409732.370000124</v>
      </c>
      <c r="L73" s="29">
        <f>J73-H73</f>
        <v>-35534937.449999809</v>
      </c>
      <c r="M73" s="21">
        <f>M47+M8</f>
        <v>827259266.96000004</v>
      </c>
      <c r="N73" s="29">
        <f t="shared" si="3"/>
        <v>-64301279.970000029</v>
      </c>
      <c r="O73" s="21">
        <f>O47+O8</f>
        <v>822988098.25999999</v>
      </c>
      <c r="P73" s="29">
        <f t="shared" si="4"/>
        <v>-4271168.7000000477</v>
      </c>
    </row>
  </sheetData>
  <mergeCells count="4">
    <mergeCell ref="B5:E5"/>
    <mergeCell ref="B6:E6"/>
    <mergeCell ref="B7:E7"/>
    <mergeCell ref="A1:P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41" fitToHeight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2022-11-24T02:03:12Z</dcterms:modified>
</cp:coreProperties>
</file>